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6"/>
  </bookViews>
  <sheets>
    <sheet name="第1会場" sheetId="1" r:id="rId1"/>
    <sheet name="第2会場" sheetId="2" r:id="rId2"/>
    <sheet name="第3会場" sheetId="3" r:id="rId3"/>
    <sheet name="第4会場" sheetId="4" r:id="rId4"/>
    <sheet name="1位トーナメント" sheetId="5" r:id="rId5"/>
    <sheet name="2位トーナメント" sheetId="6" r:id="rId6"/>
    <sheet name="3位トーナメント" sheetId="7" r:id="rId7"/>
  </sheets>
  <definedNames>
    <definedName name="_xlnm.Print_Area" localSheetId="0">'第1会場'!$A$1:$R$22</definedName>
    <definedName name="_xlnm.Print_Area" localSheetId="1">'第2会場'!$A$1:$R$23</definedName>
    <definedName name="_xlnm.Print_Area" localSheetId="2">'第3会場'!$A$1:$R$22</definedName>
    <definedName name="_xlnm.Print_Area" localSheetId="3">'第4会場'!$A$1:$R$22</definedName>
  </definedNames>
  <calcPr fullCalcOnLoad="1"/>
</workbook>
</file>

<file path=xl/sharedStrings.xml><?xml version="1.0" encoding="utf-8"?>
<sst xmlns="http://schemas.openxmlformats.org/spreadsheetml/2006/main" count="318" uniqueCount="117">
  <si>
    <t>勝</t>
  </si>
  <si>
    <t>分</t>
  </si>
  <si>
    <t>勝点</t>
  </si>
  <si>
    <t>得点</t>
  </si>
  <si>
    <t>失点</t>
  </si>
  <si>
    <t>得失点</t>
  </si>
  <si>
    <t>順位</t>
  </si>
  <si>
    <t>負</t>
  </si>
  <si>
    <t>対</t>
  </si>
  <si>
    <t>審判</t>
  </si>
  <si>
    <t>対戦</t>
  </si>
  <si>
    <t>開始時間</t>
  </si>
  <si>
    <t>試合順</t>
  </si>
  <si>
    <t>③</t>
  </si>
  <si>
    <t>④</t>
  </si>
  <si>
    <t>予選リーグ</t>
  </si>
  <si>
    <t>試合時間</t>
  </si>
  <si>
    <t>②</t>
  </si>
  <si>
    <t>③</t>
  </si>
  <si>
    <t>④</t>
  </si>
  <si>
    <t>⑤</t>
  </si>
  <si>
    <t>　第2会場</t>
  </si>
  <si>
    <t>　第3会場</t>
  </si>
  <si>
    <t>　第4会場</t>
  </si>
  <si>
    <t>①</t>
  </si>
  <si>
    <t>②</t>
  </si>
  <si>
    <t>⑤</t>
  </si>
  <si>
    <t>⑦</t>
  </si>
  <si>
    <t>⑥</t>
  </si>
  <si>
    <t>①</t>
  </si>
  <si>
    <t>①</t>
  </si>
  <si>
    <t>　1位トーナメント</t>
  </si>
  <si>
    <t>　2位トーナメント</t>
  </si>
  <si>
    <t>　3位トーナメント</t>
  </si>
  <si>
    <t>⑥</t>
  </si>
  <si>
    <t>⑦</t>
  </si>
  <si>
    <t>⑤</t>
  </si>
  <si>
    <t>⑥</t>
  </si>
  <si>
    <t>①</t>
  </si>
  <si>
    <t>②</t>
  </si>
  <si>
    <t>③</t>
  </si>
  <si>
    <t>④</t>
  </si>
  <si>
    <t>①</t>
  </si>
  <si>
    <t>⑦</t>
  </si>
  <si>
    <t>⑤</t>
  </si>
  <si>
    <t>⑥</t>
  </si>
  <si>
    <t>①</t>
  </si>
  <si>
    <t>②</t>
  </si>
  <si>
    <t>③</t>
  </si>
  <si>
    <t>④</t>
  </si>
  <si>
    <t>①</t>
  </si>
  <si>
    <t>グループA</t>
  </si>
  <si>
    <t>グループB</t>
  </si>
  <si>
    <t>①</t>
  </si>
  <si>
    <t>①</t>
  </si>
  <si>
    <t>①</t>
  </si>
  <si>
    <t>グループC</t>
  </si>
  <si>
    <t>グループD</t>
  </si>
  <si>
    <t>グループE</t>
  </si>
  <si>
    <t>グループF</t>
  </si>
  <si>
    <t>グループG</t>
  </si>
  <si>
    <t>グループH</t>
  </si>
  <si>
    <t>　第1会場</t>
  </si>
  <si>
    <t>大久保東FC</t>
  </si>
  <si>
    <t>実籾マリンスターズ</t>
  </si>
  <si>
    <t>袖ヶ浦少年サッカー場</t>
  </si>
  <si>
    <t>香澄小学校グラウンド</t>
  </si>
  <si>
    <t>少年サッカー場</t>
  </si>
  <si>
    <t>MSS・香澄</t>
  </si>
  <si>
    <t>鷺沼FC</t>
  </si>
  <si>
    <t>東習志野FC</t>
  </si>
  <si>
    <t>大久保SC A</t>
  </si>
  <si>
    <t>大久保SC B</t>
  </si>
  <si>
    <t>谷津SC B</t>
  </si>
  <si>
    <t>谷津SC A</t>
  </si>
  <si>
    <t>向山イレブンSC</t>
  </si>
  <si>
    <t>秋津SC</t>
  </si>
  <si>
    <t>藤崎SC</t>
  </si>
  <si>
    <t>バディーSC千葉　A</t>
  </si>
  <si>
    <t>矢切SC B</t>
  </si>
  <si>
    <t>矢切SC A</t>
  </si>
  <si>
    <t>アベーリャス千葉FC</t>
  </si>
  <si>
    <t>高洲コスモスFC</t>
  </si>
  <si>
    <t>まつひだいSC</t>
  </si>
  <si>
    <t>鎌ヶ谷蹴球会</t>
  </si>
  <si>
    <t>白井冨士FC</t>
  </si>
  <si>
    <t>志津FC</t>
  </si>
  <si>
    <t>FC高津</t>
  </si>
  <si>
    <t>　平成26年12月13日（土）</t>
  </si>
  <si>
    <t>平成26年12月14日（日）</t>
  </si>
  <si>
    <t>茜浜サッカー場 A面</t>
  </si>
  <si>
    <t>茜浜サッカー場 B面</t>
  </si>
  <si>
    <t>信篤FC</t>
  </si>
  <si>
    <t>○</t>
  </si>
  <si>
    <t>●</t>
  </si>
  <si>
    <t>○</t>
  </si>
  <si>
    <t>●</t>
  </si>
  <si>
    <t>●</t>
  </si>
  <si>
    <t>○</t>
  </si>
  <si>
    <t>○</t>
  </si>
  <si>
    <t>●</t>
  </si>
  <si>
    <t>○</t>
  </si>
  <si>
    <t>△</t>
  </si>
  <si>
    <t>※3</t>
  </si>
  <si>
    <t>※バディーSC千葉　Bは順位に関係なくフレンドリーマッチとなりました。</t>
  </si>
  <si>
    <t>△</t>
  </si>
  <si>
    <t>△</t>
  </si>
  <si>
    <t>△</t>
  </si>
  <si>
    <t>○</t>
  </si>
  <si>
    <t>○</t>
  </si>
  <si>
    <t>●</t>
  </si>
  <si>
    <t>バディーSC千葉　B</t>
  </si>
  <si>
    <t>バディーSC千葉　B</t>
  </si>
  <si>
    <t>平成26年度　ラリー杯（3年生の部） 結果</t>
  </si>
  <si>
    <t>藤崎ＳＣ</t>
  </si>
  <si>
    <t>白井冨士ＦＣ</t>
  </si>
  <si>
    <t>バディーＳＣ千葉 B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</si>
</sst>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Grid"/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5" applyFont="1" applyFill="1" applyBorder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5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2" fillId="0" borderId="0" xfId="65" applyNumberFormat="1" applyFont="1" applyFill="1" applyBorder="1" applyAlignment="1" applyProtection="1">
      <alignment horizontal="center" vertical="center" shrinkToFit="1"/>
      <protection/>
    </xf>
    <xf numFmtId="180" fontId="5" fillId="0" borderId="0" xfId="65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77" fontId="2" fillId="0" borderId="10" xfId="61" applyNumberFormat="1" applyFont="1" applyFill="1" applyBorder="1" applyAlignment="1" applyProtection="1">
      <alignment horizontal="center" vertical="center" shrinkToFit="1"/>
      <protection/>
    </xf>
    <xf numFmtId="0" fontId="6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3" applyFont="1" applyAlignment="1" applyProtection="1">
      <alignment horizontal="center" vertical="center" shrinkToFit="1"/>
      <protection/>
    </xf>
    <xf numFmtId="0" fontId="7" fillId="0" borderId="0" xfId="61" applyFont="1" applyFill="1" applyBorder="1" applyAlignment="1" applyProtection="1">
      <alignment horizontal="left" vertical="center" shrinkToFit="1"/>
      <protection/>
    </xf>
    <xf numFmtId="0" fontId="7" fillId="0" borderId="0" xfId="61" applyFont="1" applyFill="1" applyBorder="1" applyAlignment="1" applyProtection="1">
      <alignment horizontal="right" vertical="center" shrinkToFit="1"/>
      <protection/>
    </xf>
    <xf numFmtId="0" fontId="0" fillId="0" borderId="11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top" textRotation="255"/>
      <protection/>
    </xf>
    <xf numFmtId="0" fontId="0" fillId="0" borderId="0" xfId="61" applyFont="1" applyBorder="1" applyAlignment="1">
      <alignment vertical="top" textRotation="255"/>
      <protection/>
    </xf>
    <xf numFmtId="0" fontId="6" fillId="0" borderId="0" xfId="64" applyFont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left" vertical="center" shrinkToFit="1"/>
      <protection/>
    </xf>
    <xf numFmtId="0" fontId="7" fillId="0" borderId="0" xfId="62" applyFont="1" applyFill="1" applyBorder="1" applyAlignment="1" applyProtection="1">
      <alignment horizontal="right" vertical="center" shrinkToFit="1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4" applyFont="1" applyBorder="1" applyAlignment="1" applyProtection="1">
      <alignment horizontal="center" vertical="center" shrinkToFit="1"/>
      <protection/>
    </xf>
    <xf numFmtId="0" fontId="5" fillId="0" borderId="0" xfId="64" applyFont="1" applyAlignment="1" applyProtection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Border="1" applyAlignment="1">
      <alignment horizontal="center" vertical="center" wrapTex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0" fontId="0" fillId="0" borderId="12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top" textRotation="255" shrinkToFit="1"/>
      <protection/>
    </xf>
    <xf numFmtId="0" fontId="5" fillId="0" borderId="0" xfId="64" applyFont="1" applyAlignment="1" applyProtection="1">
      <alignment horizontal="center" vertical="center" shrinkToFit="1"/>
      <protection/>
    </xf>
    <xf numFmtId="0" fontId="0" fillId="0" borderId="0" xfId="62" applyFont="1" applyBorder="1" applyAlignment="1">
      <alignment horizontal="center" vertical="top" textRotation="255"/>
      <protection/>
    </xf>
    <xf numFmtId="0" fontId="0" fillId="0" borderId="0" xfId="62" applyFont="1" applyBorder="1" applyAlignment="1">
      <alignment vertical="top" textRotation="255"/>
      <protection/>
    </xf>
    <xf numFmtId="0" fontId="2" fillId="0" borderId="0" xfId="62" applyFont="1" applyFill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177" fontId="2" fillId="0" borderId="10" xfId="62" applyNumberFormat="1" applyFont="1" applyFill="1" applyBorder="1" applyAlignment="1" applyProtection="1">
      <alignment horizontal="center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0" fontId="2" fillId="0" borderId="0" xfId="66" applyFont="1" applyFill="1" applyBorder="1" applyAlignment="1" applyProtection="1">
      <alignment horizontal="center" vertical="center" shrinkToFit="1"/>
      <protection/>
    </xf>
    <xf numFmtId="180" fontId="2" fillId="0" borderId="0" xfId="66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6" applyFont="1" applyFill="1" applyBorder="1" applyAlignment="1" applyProtection="1">
      <alignment horizontal="center" vertical="center" shrinkToFit="1"/>
      <protection/>
    </xf>
    <xf numFmtId="180" fontId="5" fillId="0" borderId="0" xfId="66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0" fontId="25" fillId="0" borderId="0" xfId="61" applyFont="1" applyFill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5" fillId="0" borderId="11" xfId="61" applyFont="1" applyFill="1" applyBorder="1" applyAlignment="1" applyProtection="1">
      <alignment horizontal="center" vertical="center" shrinkToFit="1"/>
      <protection/>
    </xf>
    <xf numFmtId="0" fontId="2" fillId="0" borderId="15" xfId="65" applyFont="1" applyFill="1" applyBorder="1" applyAlignment="1" applyProtection="1">
      <alignment horizontal="center" vertical="center" shrinkToFit="1"/>
      <protection/>
    </xf>
    <xf numFmtId="0" fontId="2" fillId="0" borderId="16" xfId="65" applyFont="1" applyFill="1" applyBorder="1" applyAlignment="1" applyProtection="1">
      <alignment horizontal="center" vertical="center" shrinkToFit="1"/>
      <protection/>
    </xf>
    <xf numFmtId="0" fontId="2" fillId="0" borderId="17" xfId="65" applyFont="1" applyFill="1" applyBorder="1" applyAlignment="1" applyProtection="1">
      <alignment horizontal="center" vertical="center" shrinkToFit="1"/>
      <protection/>
    </xf>
    <xf numFmtId="0" fontId="2" fillId="24" borderId="10" xfId="0" applyFont="1" applyFill="1" applyBorder="1" applyAlignment="1" applyProtection="1">
      <alignment horizontal="center" vertical="center" shrinkToFit="1"/>
      <protection locked="0"/>
    </xf>
    <xf numFmtId="0" fontId="26" fillId="25" borderId="15" xfId="65" applyNumberFormat="1" applyFont="1" applyFill="1" applyBorder="1" applyAlignment="1" applyProtection="1">
      <alignment horizontal="center" vertical="center" shrinkToFit="1"/>
      <protection/>
    </xf>
    <xf numFmtId="0" fontId="26" fillId="25" borderId="16" xfId="61" applyNumberFormat="1" applyFont="1" applyFill="1" applyBorder="1" applyAlignment="1" applyProtection="1">
      <alignment horizontal="center" vertical="center" shrinkToFit="1"/>
      <protection/>
    </xf>
    <xf numFmtId="0" fontId="26" fillId="0" borderId="18" xfId="61" applyNumberFormat="1" applyFont="1" applyFill="1" applyBorder="1" applyAlignment="1" applyProtection="1">
      <alignment horizontal="center" vertical="center" shrinkToFit="1"/>
      <protection/>
    </xf>
    <xf numFmtId="0" fontId="26" fillId="0" borderId="12" xfId="61" applyNumberFormat="1" applyFont="1" applyFill="1" applyBorder="1" applyAlignment="1" applyProtection="1">
      <alignment horizontal="center" vertical="center" shrinkToFit="1"/>
      <protection/>
    </xf>
    <xf numFmtId="0" fontId="26" fillId="0" borderId="19" xfId="61" applyNumberFormat="1" applyFont="1" applyFill="1" applyBorder="1" applyAlignment="1" applyProtection="1">
      <alignment horizontal="center" vertical="center" shrinkToFit="1"/>
      <protection/>
    </xf>
    <xf numFmtId="0" fontId="26" fillId="0" borderId="12" xfId="62" applyNumberFormat="1" applyFont="1" applyFill="1" applyBorder="1" applyAlignment="1" applyProtection="1">
      <alignment horizontal="center" vertical="center" shrinkToFit="1"/>
      <protection/>
    </xf>
    <xf numFmtId="0" fontId="26" fillId="0" borderId="10" xfId="61" applyNumberFormat="1" applyFont="1" applyFill="1" applyBorder="1" applyAlignment="1" applyProtection="1">
      <alignment horizontal="center" vertical="center" shrinkToFit="1"/>
      <protection/>
    </xf>
    <xf numFmtId="0" fontId="26" fillId="25" borderId="20" xfId="61" applyNumberFormat="1" applyFont="1" applyFill="1" applyBorder="1" applyAlignment="1" applyProtection="1">
      <alignment horizontal="center" vertical="center" shrinkToFit="1"/>
      <protection/>
    </xf>
    <xf numFmtId="0" fontId="26" fillId="25" borderId="11" xfId="61" applyNumberFormat="1" applyFont="1" applyFill="1" applyBorder="1" applyAlignment="1" applyProtection="1">
      <alignment horizontal="center" vertical="center" shrinkToFit="1"/>
      <protection/>
    </xf>
    <xf numFmtId="0" fontId="2" fillId="0" borderId="19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left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11" xfId="61" applyFont="1" applyFill="1" applyBorder="1" applyAlignment="1" applyProtection="1">
      <alignment horizontal="left" vertical="center" shrinkToFit="1"/>
      <protection/>
    </xf>
    <xf numFmtId="0" fontId="26" fillId="25" borderId="21" xfId="61" applyNumberFormat="1" applyFont="1" applyFill="1" applyBorder="1" applyAlignment="1" applyProtection="1">
      <alignment horizontal="center" vertical="center" shrinkToFit="1"/>
      <protection/>
    </xf>
    <xf numFmtId="0" fontId="26" fillId="0" borderId="18" xfId="65" applyNumberFormat="1" applyFont="1" applyFill="1" applyBorder="1" applyAlignment="1" applyProtection="1">
      <alignment horizontal="center" vertical="center" shrinkToFit="1"/>
      <protection/>
    </xf>
    <xf numFmtId="0" fontId="26" fillId="25" borderId="15" xfId="66" applyNumberFormat="1" applyFont="1" applyFill="1" applyBorder="1" applyAlignment="1" applyProtection="1">
      <alignment horizontal="center" vertical="center" shrinkToFit="1"/>
      <protection/>
    </xf>
    <xf numFmtId="0" fontId="26" fillId="25" borderId="16" xfId="62" applyNumberFormat="1" applyFont="1" applyFill="1" applyBorder="1" applyAlignment="1" applyProtection="1">
      <alignment horizontal="center" vertical="center" shrinkToFit="1"/>
      <protection/>
    </xf>
    <xf numFmtId="0" fontId="26" fillId="0" borderId="18" xfId="62" applyNumberFormat="1" applyFont="1" applyFill="1" applyBorder="1" applyAlignment="1" applyProtection="1">
      <alignment horizontal="center" vertical="center" shrinkToFit="1"/>
      <protection/>
    </xf>
    <xf numFmtId="0" fontId="26" fillId="0" borderId="19" xfId="62" applyNumberFormat="1" applyFont="1" applyFill="1" applyBorder="1" applyAlignment="1" applyProtection="1">
      <alignment horizontal="center" vertical="center" shrinkToFit="1"/>
      <protection/>
    </xf>
    <xf numFmtId="0" fontId="26" fillId="25" borderId="20" xfId="62" applyNumberFormat="1" applyFont="1" applyFill="1" applyBorder="1" applyAlignment="1" applyProtection="1">
      <alignment horizontal="center" vertical="center" shrinkToFit="1"/>
      <protection/>
    </xf>
    <xf numFmtId="0" fontId="26" fillId="25" borderId="11" xfId="62" applyNumberFormat="1" applyFont="1" applyFill="1" applyBorder="1" applyAlignment="1" applyProtection="1">
      <alignment horizontal="center" vertical="center" shrinkToFit="1"/>
      <protection/>
    </xf>
    <xf numFmtId="0" fontId="26" fillId="25" borderId="21" xfId="62" applyNumberFormat="1" applyFont="1" applyFill="1" applyBorder="1" applyAlignment="1" applyProtection="1">
      <alignment horizontal="center" vertical="center" shrinkToFit="1"/>
      <protection/>
    </xf>
    <xf numFmtId="0" fontId="26" fillId="0" borderId="18" xfId="66" applyNumberFormat="1" applyFont="1" applyFill="1" applyBorder="1" applyAlignment="1" applyProtection="1">
      <alignment horizontal="center" vertical="center" shrinkToFit="1"/>
      <protection/>
    </xf>
    <xf numFmtId="0" fontId="26" fillId="0" borderId="0" xfId="66" applyNumberFormat="1" applyFont="1" applyFill="1" applyBorder="1" applyAlignment="1" applyProtection="1">
      <alignment horizontal="center" vertical="center" shrinkToFit="1"/>
      <protection/>
    </xf>
    <xf numFmtId="0" fontId="26" fillId="0" borderId="0" xfId="62" applyNumberFormat="1" applyFont="1" applyFill="1" applyBorder="1" applyAlignment="1" applyProtection="1">
      <alignment horizontal="center" vertical="center" shrinkToFit="1"/>
      <protection/>
    </xf>
    <xf numFmtId="0" fontId="26" fillId="0" borderId="0" xfId="61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7" fillId="25" borderId="15" xfId="66" applyNumberFormat="1" applyFont="1" applyFill="1" applyBorder="1" applyAlignment="1" applyProtection="1">
      <alignment horizontal="center" vertical="center" shrinkToFit="1"/>
      <protection/>
    </xf>
    <xf numFmtId="0" fontId="27" fillId="25" borderId="16" xfId="62" applyNumberFormat="1" applyFont="1" applyFill="1" applyBorder="1" applyAlignment="1" applyProtection="1">
      <alignment horizontal="center" vertical="center" shrinkToFit="1"/>
      <protection/>
    </xf>
    <xf numFmtId="0" fontId="27" fillId="0" borderId="18" xfId="62" applyNumberFormat="1" applyFont="1" applyFill="1" applyBorder="1" applyAlignment="1" applyProtection="1">
      <alignment horizontal="center" vertical="center" shrinkToFit="1"/>
      <protection/>
    </xf>
    <xf numFmtId="0" fontId="27" fillId="0" borderId="12" xfId="62" applyNumberFormat="1" applyFont="1" applyFill="1" applyBorder="1" applyAlignment="1" applyProtection="1">
      <alignment horizontal="center" vertical="center" shrinkToFit="1"/>
      <protection/>
    </xf>
    <xf numFmtId="0" fontId="27" fillId="0" borderId="19" xfId="62" applyNumberFormat="1" applyFont="1" applyFill="1" applyBorder="1" applyAlignment="1" applyProtection="1">
      <alignment horizontal="center" vertical="center" shrinkToFit="1"/>
      <protection/>
    </xf>
    <xf numFmtId="0" fontId="27" fillId="0" borderId="19" xfId="61" applyNumberFormat="1" applyFont="1" applyFill="1" applyBorder="1" applyAlignment="1" applyProtection="1">
      <alignment horizontal="center" vertical="center" shrinkToFit="1"/>
      <protection/>
    </xf>
    <xf numFmtId="0" fontId="27" fillId="0" borderId="10" xfId="61" applyNumberFormat="1" applyFont="1" applyFill="1" applyBorder="1" applyAlignment="1" applyProtection="1">
      <alignment horizontal="center" vertical="center" shrinkToFit="1"/>
      <protection/>
    </xf>
    <xf numFmtId="0" fontId="27" fillId="25" borderId="20" xfId="62" applyNumberFormat="1" applyFont="1" applyFill="1" applyBorder="1" applyAlignment="1" applyProtection="1">
      <alignment horizontal="center" vertical="center" shrinkToFit="1"/>
      <protection/>
    </xf>
    <xf numFmtId="0" fontId="27" fillId="25" borderId="11" xfId="62" applyNumberFormat="1" applyFont="1" applyFill="1" applyBorder="1" applyAlignment="1" applyProtection="1">
      <alignment horizontal="center" vertical="center" shrinkToFit="1"/>
      <protection/>
    </xf>
    <xf numFmtId="0" fontId="27" fillId="25" borderId="21" xfId="62" applyNumberFormat="1" applyFont="1" applyFill="1" applyBorder="1" applyAlignment="1" applyProtection="1">
      <alignment horizontal="center" vertical="center" shrinkToFit="1"/>
      <protection/>
    </xf>
    <xf numFmtId="0" fontId="27" fillId="0" borderId="18" xfId="66" applyNumberFormat="1" applyFont="1" applyFill="1" applyBorder="1" applyAlignment="1" applyProtection="1">
      <alignment horizontal="center" vertical="center" shrinkToFit="1"/>
      <protection/>
    </xf>
    <xf numFmtId="0" fontId="7" fillId="0" borderId="11" xfId="61" applyFont="1" applyFill="1" applyBorder="1" applyAlignment="1" applyProtection="1">
      <alignment horizontal="left" vertical="center" shrinkToFit="1"/>
      <protection/>
    </xf>
    <xf numFmtId="0" fontId="7" fillId="0" borderId="11" xfId="61" applyFont="1" applyFill="1" applyBorder="1" applyAlignment="1" applyProtection="1">
      <alignment horizontal="right" vertical="center" shrinkToFit="1"/>
      <protection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20" fontId="6" fillId="0" borderId="10" xfId="0" applyNumberFormat="1" applyFont="1" applyBorder="1" applyAlignment="1" applyProtection="1">
      <alignment horizontal="center" vertical="center"/>
      <protection/>
    </xf>
    <xf numFmtId="0" fontId="2" fillId="0" borderId="18" xfId="61" applyFont="1" applyFill="1" applyBorder="1" applyAlignment="1" applyProtection="1">
      <alignment horizontal="center" vertical="center" shrinkToFit="1"/>
      <protection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0" fontId="2" fillId="0" borderId="16" xfId="61" applyFont="1" applyFill="1" applyBorder="1" applyAlignment="1" applyProtection="1">
      <alignment horizontal="center" vertical="center" shrinkToFit="1"/>
      <protection/>
    </xf>
    <xf numFmtId="0" fontId="2" fillId="0" borderId="17" xfId="61" applyFont="1" applyFill="1" applyBorder="1" applyAlignment="1" applyProtection="1">
      <alignment horizontal="center" vertical="center" shrinkToFit="1"/>
      <protection/>
    </xf>
    <xf numFmtId="0" fontId="2" fillId="24" borderId="15" xfId="61" applyFont="1" applyFill="1" applyBorder="1" applyAlignment="1" applyProtection="1">
      <alignment horizontal="center" vertical="center" shrinkToFit="1"/>
      <protection/>
    </xf>
    <xf numFmtId="0" fontId="2" fillId="24" borderId="16" xfId="61" applyFont="1" applyFill="1" applyBorder="1" applyAlignment="1" applyProtection="1">
      <alignment horizontal="center" vertical="center" shrinkToFit="1"/>
      <protection/>
    </xf>
    <xf numFmtId="0" fontId="2" fillId="24" borderId="17" xfId="61" applyFont="1" applyFill="1" applyBorder="1" applyAlignment="1" applyProtection="1">
      <alignment horizontal="center" vertical="center" shrinkToFit="1"/>
      <protection/>
    </xf>
    <xf numFmtId="0" fontId="5" fillId="0" borderId="11" xfId="62" applyFont="1" applyFill="1" applyBorder="1" applyAlignment="1" applyProtection="1">
      <alignment horizontal="center" vertical="center" shrinkToFit="1"/>
      <protection/>
    </xf>
    <xf numFmtId="0" fontId="2" fillId="0" borderId="15" xfId="66" applyFont="1" applyFill="1" applyBorder="1" applyAlignment="1" applyProtection="1">
      <alignment horizontal="center" vertical="center" shrinkToFit="1"/>
      <protection/>
    </xf>
    <xf numFmtId="0" fontId="2" fillId="0" borderId="16" xfId="66" applyFont="1" applyFill="1" applyBorder="1" applyAlignment="1" applyProtection="1">
      <alignment horizontal="center" vertical="center" shrinkToFit="1"/>
      <protection/>
    </xf>
    <xf numFmtId="0" fontId="2" fillId="0" borderId="17" xfId="66" applyFont="1" applyFill="1" applyBorder="1" applyAlignment="1" applyProtection="1">
      <alignment horizontal="center" vertical="center" shrinkToFit="1"/>
      <protection/>
    </xf>
    <xf numFmtId="0" fontId="2" fillId="0" borderId="15" xfId="62" applyFont="1" applyFill="1" applyBorder="1" applyAlignment="1" applyProtection="1">
      <alignment horizontal="center" vertical="center" shrinkToFit="1"/>
      <protection/>
    </xf>
    <xf numFmtId="0" fontId="2" fillId="0" borderId="16" xfId="62" applyFont="1" applyFill="1" applyBorder="1" applyAlignment="1" applyProtection="1">
      <alignment horizontal="center" vertical="center" shrinkToFit="1"/>
      <protection/>
    </xf>
    <xf numFmtId="0" fontId="2" fillId="0" borderId="17" xfId="62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0" fontId="5" fillId="0" borderId="11" xfId="62" applyFont="1" applyFill="1" applyBorder="1" applyAlignment="1" applyProtection="1">
      <alignment horizontal="left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0" fontId="2" fillId="0" borderId="18" xfId="62" applyFont="1" applyFill="1" applyBorder="1" applyAlignment="1" applyProtection="1">
      <alignment horizontal="center" vertical="center" shrinkToFit="1"/>
      <protection/>
    </xf>
    <xf numFmtId="0" fontId="2" fillId="0" borderId="12" xfId="62" applyFont="1" applyFill="1" applyBorder="1" applyAlignment="1" applyProtection="1">
      <alignment horizontal="center" vertical="center" shrinkToFit="1"/>
      <protection/>
    </xf>
    <xf numFmtId="0" fontId="2" fillId="0" borderId="19" xfId="62" applyFont="1" applyFill="1" applyBorder="1" applyAlignment="1" applyProtection="1">
      <alignment horizontal="center" vertical="center" shrinkToFit="1"/>
      <protection/>
    </xf>
    <xf numFmtId="0" fontId="7" fillId="0" borderId="11" xfId="62" applyFont="1" applyFill="1" applyBorder="1" applyAlignment="1" applyProtection="1">
      <alignment horizontal="right" vertical="center" shrinkToFit="1"/>
      <protection/>
    </xf>
    <xf numFmtId="0" fontId="5" fillId="0" borderId="0" xfId="62" applyFont="1" applyFill="1" applyAlignment="1" applyProtection="1">
      <alignment horizontal="left" vertical="center" shrinkToFi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0" fontId="5" fillId="0" borderId="0" xfId="63" applyFont="1" applyBorder="1" applyAlignment="1" applyProtection="1">
      <alignment horizontal="left" vertical="center" shrinkToFit="1"/>
      <protection/>
    </xf>
    <xf numFmtId="0" fontId="5" fillId="0" borderId="18" xfId="64" applyFont="1" applyBorder="1" applyAlignment="1" applyProtection="1">
      <alignment horizontal="center" vertical="center" shrinkToFit="1"/>
      <protection/>
    </xf>
    <xf numFmtId="0" fontId="5" fillId="0" borderId="12" xfId="64" applyFont="1" applyBorder="1" applyAlignment="1" applyProtection="1">
      <alignment horizontal="center" vertical="center" shrinkToFit="1"/>
      <protection/>
    </xf>
    <xf numFmtId="0" fontId="5" fillId="0" borderId="19" xfId="64" applyFont="1" applyBorder="1" applyAlignment="1" applyProtection="1">
      <alignment horizontal="center" vertical="center" shrinkToFit="1"/>
      <protection/>
    </xf>
    <xf numFmtId="0" fontId="5" fillId="0" borderId="18" xfId="64" applyFont="1" applyBorder="1" applyAlignment="1" applyProtection="1">
      <alignment horizontal="center" vertical="center"/>
      <protection/>
    </xf>
    <xf numFmtId="0" fontId="5" fillId="0" borderId="12" xfId="64" applyFont="1" applyBorder="1" applyAlignment="1" applyProtection="1">
      <alignment horizontal="center" vertical="center"/>
      <protection/>
    </xf>
    <xf numFmtId="0" fontId="5" fillId="0" borderId="19" xfId="64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top" textRotation="255" shrinkToFit="1"/>
      <protection/>
    </xf>
    <xf numFmtId="0" fontId="0" fillId="0" borderId="19" xfId="62" applyFont="1" applyBorder="1" applyAlignment="1">
      <alignment horizontal="center" vertical="top" textRotation="255" shrinkToFit="1"/>
      <protection/>
    </xf>
    <xf numFmtId="20" fontId="5" fillId="0" borderId="18" xfId="64" applyNumberFormat="1" applyFont="1" applyBorder="1" applyAlignment="1" applyProtection="1">
      <alignment horizontal="center" vertical="center"/>
      <protection/>
    </xf>
    <xf numFmtId="49" fontId="0" fillId="0" borderId="16" xfId="62" applyNumberFormat="1" applyFont="1" applyBorder="1" applyAlignment="1">
      <alignment horizontal="center" vertical="center" wrapText="1"/>
      <protection/>
    </xf>
    <xf numFmtId="49" fontId="0" fillId="0" borderId="17" xfId="62" applyNumberFormat="1" applyFont="1" applyBorder="1" applyAlignment="1">
      <alignment horizontal="center" vertical="center" wrapText="1"/>
      <protection/>
    </xf>
    <xf numFmtId="49" fontId="0" fillId="0" borderId="15" xfId="62" applyNumberFormat="1" applyFont="1" applyBorder="1" applyAlignment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2" applyFont="1" applyAlignment="1">
      <alignment horizontal="center" vertical="center" shrinkToFit="1"/>
      <protection/>
    </xf>
    <xf numFmtId="0" fontId="0" fillId="0" borderId="18" xfId="62" applyFont="1" applyBorder="1" applyAlignment="1">
      <alignment horizontal="center" vertical="top" textRotation="255" shrinkToFit="1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0" fontId="5" fillId="0" borderId="18" xfId="63" applyFont="1" applyBorder="1" applyAlignment="1" applyProtection="1">
      <alignment horizontal="center" vertical="center" shrinkToFit="1"/>
      <protection/>
    </xf>
    <xf numFmtId="0" fontId="5" fillId="0" borderId="12" xfId="63" applyFont="1" applyBorder="1" applyAlignment="1" applyProtection="1">
      <alignment horizontal="center" vertical="center" shrinkToFit="1"/>
      <protection/>
    </xf>
    <xf numFmtId="0" fontId="5" fillId="0" borderId="19" xfId="63" applyFont="1" applyBorder="1" applyAlignment="1" applyProtection="1">
      <alignment horizontal="center" vertical="center" shrinkToFit="1"/>
      <protection/>
    </xf>
    <xf numFmtId="0" fontId="5" fillId="0" borderId="18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9" xfId="63" applyFont="1" applyBorder="1" applyAlignment="1" applyProtection="1">
      <alignment horizontal="center" vertical="center"/>
      <protection/>
    </xf>
    <xf numFmtId="20" fontId="5" fillId="0" borderId="18" xfId="63" applyNumberFormat="1" applyFont="1" applyBorder="1" applyAlignment="1" applyProtection="1">
      <alignment horizontal="center" vertical="center"/>
      <protection/>
    </xf>
    <xf numFmtId="49" fontId="0" fillId="0" borderId="13" xfId="61" applyNumberFormat="1" applyFont="1" applyBorder="1" applyAlignment="1">
      <alignment horizontal="center" vertical="center" wrapText="1"/>
      <protection/>
    </xf>
    <xf numFmtId="49" fontId="0" fillId="0" borderId="16" xfId="61" applyNumberFormat="1" applyFont="1" applyBorder="1" applyAlignment="1">
      <alignment horizontal="center" vertical="center" wrapText="1"/>
      <protection/>
    </xf>
    <xf numFmtId="49" fontId="0" fillId="0" borderId="17" xfId="61" applyNumberFormat="1" applyFont="1" applyBorder="1" applyAlignment="1">
      <alignment horizontal="center" vertical="center" wrapText="1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1" applyFont="1" applyAlignment="1">
      <alignment horizontal="center" vertical="center" shrinkToFit="1"/>
      <protection/>
    </xf>
    <xf numFmtId="20" fontId="5" fillId="0" borderId="12" xfId="64" applyNumberFormat="1" applyFont="1" applyBorder="1" applyAlignment="1" applyProtection="1">
      <alignment horizontal="center" vertical="center"/>
      <protection/>
    </xf>
    <xf numFmtId="20" fontId="5" fillId="0" borderId="19" xfId="64" applyNumberFormat="1" applyFont="1" applyBorder="1" applyAlignment="1" applyProtection="1">
      <alignment horizontal="center" vertical="center"/>
      <protection/>
    </xf>
    <xf numFmtId="49" fontId="0" fillId="0" borderId="22" xfId="62" applyNumberFormat="1" applyFont="1" applyBorder="1" applyAlignment="1">
      <alignment horizontal="center" vertical="center" wrapText="1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vertical="center"/>
      <protection/>
    </xf>
    <xf numFmtId="0" fontId="0" fillId="0" borderId="25" xfId="62" applyFont="1" applyBorder="1" applyAlignment="1">
      <alignment horizontal="center" vertical="center" wrapText="1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vertical="center"/>
      <protection/>
    </xf>
    <xf numFmtId="0" fontId="0" fillId="0" borderId="26" xfId="62" applyFont="1" applyBorder="1" applyAlignment="1">
      <alignment vertical="center"/>
      <protection/>
    </xf>
    <xf numFmtId="0" fontId="0" fillId="0" borderId="27" xfId="62" applyFont="1" applyBorder="1" applyAlignment="1">
      <alignment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28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0" fontId="0" fillId="0" borderId="30" xfId="61" applyFont="1" applyBorder="1" applyAlignment="1">
      <alignment vertical="center"/>
      <protection/>
    </xf>
    <xf numFmtId="0" fontId="0" fillId="0" borderId="31" xfId="61" applyFont="1" applyBorder="1" applyAlignment="1">
      <alignment horizontal="center" vertical="center" wrapText="1"/>
      <protection/>
    </xf>
    <xf numFmtId="0" fontId="0" fillId="0" borderId="32" xfId="61" applyFont="1" applyBorder="1" applyAlignment="1">
      <alignment horizontal="center" vertical="center"/>
      <protection/>
    </xf>
    <xf numFmtId="49" fontId="0" fillId="0" borderId="22" xfId="61" applyNumberFormat="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vertical="center"/>
      <protection/>
    </xf>
    <xf numFmtId="0" fontId="0" fillId="0" borderId="33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32" xfId="61" applyFont="1" applyBorder="1" applyAlignment="1">
      <alignment vertical="center"/>
      <protection/>
    </xf>
    <xf numFmtId="0" fontId="0" fillId="0" borderId="34" xfId="61" applyFont="1" applyBorder="1" applyAlignment="1">
      <alignment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5" fillId="0" borderId="18" xfId="64" applyFont="1" applyBorder="1" applyAlignment="1" applyProtection="1">
      <alignment horizontal="center" vertical="center" shrinkToFit="1"/>
      <protection/>
    </xf>
    <xf numFmtId="0" fontId="5" fillId="0" borderId="12" xfId="64" applyFont="1" applyBorder="1" applyAlignment="1" applyProtection="1">
      <alignment horizontal="center" vertical="center" shrinkToFit="1"/>
      <protection/>
    </xf>
    <xf numFmtId="0" fontId="5" fillId="0" borderId="19" xfId="64" applyFont="1" applyBorder="1" applyAlignment="1" applyProtection="1">
      <alignment horizontal="center" vertical="center" shrinkToFit="1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12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トーナメント表_H18ラリー杯組合せ" xfId="62"/>
    <cellStyle name="標準_ラリー杯３年" xfId="63"/>
    <cellStyle name="標準_ラリー杯３年_H18ラリー杯組合せ" xfId="64"/>
    <cellStyle name="標準_組" xfId="65"/>
    <cellStyle name="標準_組_H18ラリー杯組合せ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3" customWidth="1"/>
    <col min="2" max="18" width="4.625" style="3" customWidth="1"/>
    <col min="19" max="16384" width="10.625" style="3" customWidth="1"/>
  </cols>
  <sheetData>
    <row r="1" spans="1:18" ht="30" customHeight="1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9"/>
      <c r="M1" s="109"/>
      <c r="N1" s="109"/>
      <c r="O1" s="109"/>
      <c r="P1" s="109"/>
      <c r="Q1" s="109"/>
      <c r="R1" s="109"/>
    </row>
    <row r="3" spans="1:14" s="6" customFormat="1" ht="30" customHeight="1">
      <c r="A3" s="80" t="s">
        <v>15</v>
      </c>
      <c r="B3" s="80"/>
      <c r="C3" s="80" t="s">
        <v>88</v>
      </c>
      <c r="D3" s="80"/>
      <c r="E3" s="80"/>
      <c r="F3" s="80"/>
      <c r="G3" s="80"/>
      <c r="H3" s="80"/>
      <c r="I3" s="80"/>
      <c r="J3" s="80"/>
      <c r="K3" s="81"/>
      <c r="L3" s="81"/>
      <c r="M3" s="81"/>
      <c r="N3" s="81"/>
    </row>
    <row r="4" spans="1:18" s="6" customFormat="1" ht="30" customHeight="1">
      <c r="A4" s="82" t="s">
        <v>62</v>
      </c>
      <c r="B4" s="82"/>
      <c r="C4" s="82" t="s">
        <v>90</v>
      </c>
      <c r="D4" s="82"/>
      <c r="E4" s="82"/>
      <c r="F4" s="82"/>
      <c r="G4" s="82"/>
      <c r="H4" s="82"/>
      <c r="I4" s="82"/>
      <c r="J4" s="82"/>
      <c r="K4" s="65"/>
      <c r="L4" s="65"/>
      <c r="M4" s="65"/>
      <c r="N4" s="65"/>
      <c r="O4" s="65"/>
      <c r="P4" s="65"/>
      <c r="Q4" s="65"/>
      <c r="R4" s="65"/>
    </row>
    <row r="5" spans="1:20" ht="30" customHeight="1">
      <c r="A5" s="14" t="s">
        <v>51</v>
      </c>
      <c r="B5" s="64" t="str">
        <f>A6</f>
        <v>谷津SC B</v>
      </c>
      <c r="C5" s="114"/>
      <c r="D5" s="115"/>
      <c r="E5" s="116" t="str">
        <f>A7</f>
        <v>信篤FC</v>
      </c>
      <c r="F5" s="117"/>
      <c r="G5" s="118"/>
      <c r="H5" s="66" t="str">
        <f>A8</f>
        <v>大久保SC A</v>
      </c>
      <c r="I5" s="67"/>
      <c r="J5" s="68"/>
      <c r="K5" s="1" t="s">
        <v>2</v>
      </c>
      <c r="L5" s="1" t="s">
        <v>0</v>
      </c>
      <c r="M5" s="1" t="s">
        <v>1</v>
      </c>
      <c r="N5" s="1" t="s">
        <v>7</v>
      </c>
      <c r="O5" s="1" t="s">
        <v>5</v>
      </c>
      <c r="P5" s="1" t="s">
        <v>3</v>
      </c>
      <c r="Q5" s="1" t="s">
        <v>4</v>
      </c>
      <c r="R5" s="1" t="s">
        <v>6</v>
      </c>
      <c r="T5" s="2"/>
    </row>
    <row r="6" spans="1:20" ht="30" customHeight="1">
      <c r="A6" s="12" t="s">
        <v>73</v>
      </c>
      <c r="B6" s="70"/>
      <c r="C6" s="71"/>
      <c r="D6" s="71"/>
      <c r="E6" s="72">
        <v>2</v>
      </c>
      <c r="F6" s="73" t="s">
        <v>93</v>
      </c>
      <c r="G6" s="74">
        <v>0</v>
      </c>
      <c r="H6" s="73">
        <v>2</v>
      </c>
      <c r="I6" s="75" t="s">
        <v>96</v>
      </c>
      <c r="J6" s="74">
        <v>5</v>
      </c>
      <c r="K6" s="74">
        <f>L6*3+M6*1</f>
        <v>3</v>
      </c>
      <c r="L6" s="76">
        <f>COUNTIF(B6:J6,"○")</f>
        <v>1</v>
      </c>
      <c r="M6" s="76">
        <f>COUNTIF(B6:J6,"△")</f>
        <v>0</v>
      </c>
      <c r="N6" s="76">
        <f>COUNTIF(B6:J6,"●")</f>
        <v>1</v>
      </c>
      <c r="O6" s="76">
        <f>P6-Q6</f>
        <v>-1</v>
      </c>
      <c r="P6" s="76">
        <f>B6+E6+H6</f>
        <v>4</v>
      </c>
      <c r="Q6" s="76">
        <f>D6+G6+J6</f>
        <v>5</v>
      </c>
      <c r="R6" s="76">
        <f>RANK(S6,S6:S8)</f>
        <v>2</v>
      </c>
      <c r="S6" s="63">
        <f>K6*10000+O6*100+P6</f>
        <v>29904</v>
      </c>
      <c r="T6" s="2"/>
    </row>
    <row r="7" spans="1:20" ht="30" customHeight="1">
      <c r="A7" s="69" t="s">
        <v>92</v>
      </c>
      <c r="B7" s="72">
        <v>0</v>
      </c>
      <c r="C7" s="75" t="s">
        <v>94</v>
      </c>
      <c r="D7" s="74">
        <v>2</v>
      </c>
      <c r="E7" s="77"/>
      <c r="F7" s="78"/>
      <c r="G7" s="83"/>
      <c r="H7" s="72">
        <v>0</v>
      </c>
      <c r="I7" s="75" t="s">
        <v>97</v>
      </c>
      <c r="J7" s="74">
        <v>2</v>
      </c>
      <c r="K7" s="74">
        <f>L7*3+M7*1</f>
        <v>0</v>
      </c>
      <c r="L7" s="76">
        <f>COUNTIF(B7:J7,"○")</f>
        <v>0</v>
      </c>
      <c r="M7" s="76">
        <f>COUNTIF(B7:J7,"△")</f>
        <v>0</v>
      </c>
      <c r="N7" s="76">
        <f>COUNTIF(B7:J7,"●")</f>
        <v>2</v>
      </c>
      <c r="O7" s="76">
        <f>P7-Q7</f>
        <v>-4</v>
      </c>
      <c r="P7" s="76">
        <f>B7+E7+H7</f>
        <v>0</v>
      </c>
      <c r="Q7" s="76">
        <f>D7+G7+J7</f>
        <v>4</v>
      </c>
      <c r="R7" s="76">
        <f>RANK(S7,S6:S8)</f>
        <v>3</v>
      </c>
      <c r="S7" s="63">
        <f>K7*10000+O7*100+P7</f>
        <v>-400</v>
      </c>
      <c r="T7" s="2"/>
    </row>
    <row r="8" spans="1:19" ht="30" customHeight="1">
      <c r="A8" s="13" t="s">
        <v>71</v>
      </c>
      <c r="B8" s="84">
        <v>5</v>
      </c>
      <c r="C8" s="73" t="s">
        <v>93</v>
      </c>
      <c r="D8" s="74">
        <v>2</v>
      </c>
      <c r="E8" s="72">
        <v>2</v>
      </c>
      <c r="F8" s="73" t="s">
        <v>95</v>
      </c>
      <c r="G8" s="74">
        <v>0</v>
      </c>
      <c r="H8" s="78"/>
      <c r="I8" s="78"/>
      <c r="J8" s="83"/>
      <c r="K8" s="74">
        <f>L8*3+M8*1</f>
        <v>6</v>
      </c>
      <c r="L8" s="76">
        <f>COUNTIF(B8:J8,"○")</f>
        <v>2</v>
      </c>
      <c r="M8" s="76">
        <f>COUNTIF(B8:J8,"△")</f>
        <v>0</v>
      </c>
      <c r="N8" s="76">
        <f>COUNTIF(B8:J8,"●")</f>
        <v>0</v>
      </c>
      <c r="O8" s="76">
        <f>P8-Q8</f>
        <v>5</v>
      </c>
      <c r="P8" s="76">
        <f>B8+E8+H8</f>
        <v>7</v>
      </c>
      <c r="Q8" s="76">
        <f>D8+G8+J8</f>
        <v>2</v>
      </c>
      <c r="R8" s="76">
        <f>RANK(S8,S6:S8)</f>
        <v>1</v>
      </c>
      <c r="S8" s="63">
        <f>K8*10000+O8*100+P8</f>
        <v>60507</v>
      </c>
    </row>
    <row r="10" spans="1:18" ht="30" customHeight="1">
      <c r="A10" s="14" t="s">
        <v>52</v>
      </c>
      <c r="B10" s="66" t="str">
        <f>A11</f>
        <v>秋津SC</v>
      </c>
      <c r="C10" s="67"/>
      <c r="D10" s="68"/>
      <c r="E10" s="64" t="str">
        <f>A12</f>
        <v>バディーSC千葉　A</v>
      </c>
      <c r="F10" s="114"/>
      <c r="G10" s="115"/>
      <c r="H10" s="66" t="str">
        <f>A13</f>
        <v>大久保東FC</v>
      </c>
      <c r="I10" s="67"/>
      <c r="J10" s="68"/>
      <c r="K10" s="1" t="s">
        <v>2</v>
      </c>
      <c r="L10" s="1" t="s">
        <v>0</v>
      </c>
      <c r="M10" s="1" t="s">
        <v>1</v>
      </c>
      <c r="N10" s="1" t="s">
        <v>7</v>
      </c>
      <c r="O10" s="1" t="s">
        <v>5</v>
      </c>
      <c r="P10" s="1" t="s">
        <v>3</v>
      </c>
      <c r="Q10" s="1" t="s">
        <v>4</v>
      </c>
      <c r="R10" s="1" t="s">
        <v>6</v>
      </c>
    </row>
    <row r="11" spans="1:19" ht="30" customHeight="1">
      <c r="A11" s="12" t="s">
        <v>76</v>
      </c>
      <c r="B11" s="70"/>
      <c r="C11" s="71"/>
      <c r="D11" s="71"/>
      <c r="E11" s="72">
        <v>0</v>
      </c>
      <c r="F11" s="75" t="s">
        <v>100</v>
      </c>
      <c r="G11" s="74">
        <v>5</v>
      </c>
      <c r="H11" s="73">
        <v>0</v>
      </c>
      <c r="I11" s="75" t="s">
        <v>100</v>
      </c>
      <c r="J11" s="74">
        <v>3</v>
      </c>
      <c r="K11" s="74">
        <f>L11*3+M11*1</f>
        <v>0</v>
      </c>
      <c r="L11" s="76">
        <f>COUNTIF(B11:J11,"○")</f>
        <v>0</v>
      </c>
      <c r="M11" s="76">
        <f>COUNTIF(B11:J11,"△")</f>
        <v>0</v>
      </c>
      <c r="N11" s="76">
        <f>COUNTIF(B11:J11,"●")</f>
        <v>2</v>
      </c>
      <c r="O11" s="76">
        <f>P11-Q11</f>
        <v>-8</v>
      </c>
      <c r="P11" s="76">
        <f>B11+E11+H11</f>
        <v>0</v>
      </c>
      <c r="Q11" s="76">
        <f>D11+G11+J11</f>
        <v>8</v>
      </c>
      <c r="R11" s="76">
        <f>RANK(S11,S11:S13)</f>
        <v>3</v>
      </c>
      <c r="S11" s="63">
        <f>K11*10000+O11*100+P11</f>
        <v>-800</v>
      </c>
    </row>
    <row r="12" spans="1:19" ht="30" customHeight="1">
      <c r="A12" s="13" t="s">
        <v>78</v>
      </c>
      <c r="B12" s="72">
        <v>5</v>
      </c>
      <c r="C12" s="73" t="s">
        <v>98</v>
      </c>
      <c r="D12" s="74">
        <v>0</v>
      </c>
      <c r="E12" s="77"/>
      <c r="F12" s="78"/>
      <c r="G12" s="83"/>
      <c r="H12" s="72">
        <v>1</v>
      </c>
      <c r="I12" s="73" t="s">
        <v>99</v>
      </c>
      <c r="J12" s="74">
        <v>0</v>
      </c>
      <c r="K12" s="74">
        <f>L12*3+M12*1</f>
        <v>6</v>
      </c>
      <c r="L12" s="76">
        <f>COUNTIF(B12:J12,"○")</f>
        <v>2</v>
      </c>
      <c r="M12" s="76">
        <f>COUNTIF(B12:J12,"△")</f>
        <v>0</v>
      </c>
      <c r="N12" s="76">
        <f>COUNTIF(B12:J12,"●")</f>
        <v>0</v>
      </c>
      <c r="O12" s="76">
        <f>P12-Q12</f>
        <v>6</v>
      </c>
      <c r="P12" s="76">
        <f>B12+E12+H12</f>
        <v>6</v>
      </c>
      <c r="Q12" s="76">
        <f>D12+G12+J12</f>
        <v>0</v>
      </c>
      <c r="R12" s="76">
        <f>RANK(S12,S11:S13)</f>
        <v>1</v>
      </c>
      <c r="S12" s="63">
        <f>K12*10000+O12*100+P12</f>
        <v>60606</v>
      </c>
    </row>
    <row r="13" spans="1:19" ht="30" customHeight="1">
      <c r="A13" s="13" t="s">
        <v>63</v>
      </c>
      <c r="B13" s="84">
        <v>3</v>
      </c>
      <c r="C13" s="73" t="s">
        <v>101</v>
      </c>
      <c r="D13" s="74">
        <v>0</v>
      </c>
      <c r="E13" s="72">
        <v>0</v>
      </c>
      <c r="F13" s="75" t="s">
        <v>97</v>
      </c>
      <c r="G13" s="74">
        <v>1</v>
      </c>
      <c r="H13" s="78"/>
      <c r="I13" s="78"/>
      <c r="J13" s="83"/>
      <c r="K13" s="74">
        <f>L13*3+M13*1</f>
        <v>3</v>
      </c>
      <c r="L13" s="76">
        <f>COUNTIF(B13:J13,"○")</f>
        <v>1</v>
      </c>
      <c r="M13" s="76">
        <f>COUNTIF(B13:J13,"△")</f>
        <v>0</v>
      </c>
      <c r="N13" s="76">
        <f>COUNTIF(B13:J13,"●")</f>
        <v>1</v>
      </c>
      <c r="O13" s="76">
        <f>P13-Q13</f>
        <v>2</v>
      </c>
      <c r="P13" s="76">
        <f>B13+E13+H13</f>
        <v>3</v>
      </c>
      <c r="Q13" s="76">
        <f>D13+G13+J13</f>
        <v>1</v>
      </c>
      <c r="R13" s="76">
        <f>RANK(S13,S11:S13)</f>
        <v>2</v>
      </c>
      <c r="S13" s="63">
        <f>K13*10000+O13*100+P13</f>
        <v>30203</v>
      </c>
    </row>
    <row r="14" spans="1:18" ht="30" customHeight="1">
      <c r="A14" s="4"/>
      <c r="B14" s="10"/>
      <c r="C14" s="2"/>
      <c r="D14" s="5"/>
      <c r="E14" s="5"/>
      <c r="F14" s="2"/>
      <c r="G14" s="5"/>
      <c r="H14" s="5"/>
      <c r="I14" s="5"/>
      <c r="J14" s="5"/>
      <c r="K14" s="2"/>
      <c r="L14" s="2"/>
      <c r="M14" s="2"/>
      <c r="N14" s="2"/>
      <c r="O14" s="2"/>
      <c r="P14" s="2"/>
      <c r="Q14" s="5"/>
      <c r="R14" s="2"/>
    </row>
    <row r="15" spans="1:18" s="6" customFormat="1" ht="30" customHeight="1">
      <c r="A15" s="8"/>
      <c r="B15" s="11"/>
      <c r="C15" s="11"/>
      <c r="D15" s="11"/>
      <c r="E15" s="9"/>
      <c r="F15" s="9"/>
      <c r="G15" s="9"/>
      <c r="H15" s="9"/>
      <c r="I15" s="9"/>
      <c r="J15" s="5"/>
      <c r="K15" s="7"/>
      <c r="L15" s="7"/>
      <c r="M15" s="7"/>
      <c r="N15" s="7"/>
      <c r="O15" s="7"/>
      <c r="P15" s="7"/>
      <c r="Q15" s="7"/>
      <c r="R15" s="7"/>
    </row>
    <row r="16" spans="1:18" ht="30" customHeight="1">
      <c r="A16" s="1" t="s">
        <v>12</v>
      </c>
      <c r="B16" s="110" t="s">
        <v>11</v>
      </c>
      <c r="C16" s="110"/>
      <c r="D16" s="110"/>
      <c r="E16" s="112" t="s">
        <v>10</v>
      </c>
      <c r="F16" s="113"/>
      <c r="G16" s="113"/>
      <c r="H16" s="113"/>
      <c r="I16" s="113"/>
      <c r="J16" s="113"/>
      <c r="K16" s="113"/>
      <c r="L16" s="79"/>
      <c r="M16" s="112" t="s">
        <v>9</v>
      </c>
      <c r="N16" s="113"/>
      <c r="O16" s="113"/>
      <c r="P16" s="113"/>
      <c r="Q16" s="113"/>
      <c r="R16" s="79"/>
    </row>
    <row r="17" spans="1:18" ht="30" customHeight="1">
      <c r="A17" s="1" t="s">
        <v>24</v>
      </c>
      <c r="B17" s="111">
        <v>0.375</v>
      </c>
      <c r="C17" s="111"/>
      <c r="D17" s="111"/>
      <c r="E17" s="110" t="str">
        <f>A6</f>
        <v>谷津SC B</v>
      </c>
      <c r="F17" s="110"/>
      <c r="G17" s="110"/>
      <c r="H17" s="110" t="s">
        <v>8</v>
      </c>
      <c r="I17" s="110"/>
      <c r="J17" s="110" t="str">
        <f>A7</f>
        <v>信篤FC</v>
      </c>
      <c r="K17" s="110"/>
      <c r="L17" s="110"/>
      <c r="M17" s="110" t="str">
        <f>A12</f>
        <v>バディーSC千葉　A</v>
      </c>
      <c r="N17" s="110"/>
      <c r="O17" s="110"/>
      <c r="P17" s="110" t="str">
        <f>A13</f>
        <v>大久保東FC</v>
      </c>
      <c r="Q17" s="110"/>
      <c r="R17" s="110"/>
    </row>
    <row r="18" spans="1:18" ht="30" customHeight="1">
      <c r="A18" s="1" t="s">
        <v>25</v>
      </c>
      <c r="B18" s="111">
        <v>0.40277777777777773</v>
      </c>
      <c r="C18" s="111"/>
      <c r="D18" s="111"/>
      <c r="E18" s="110" t="str">
        <f>A11</f>
        <v>秋津SC</v>
      </c>
      <c r="F18" s="110"/>
      <c r="G18" s="110"/>
      <c r="H18" s="110" t="s">
        <v>8</v>
      </c>
      <c r="I18" s="110"/>
      <c r="J18" s="110" t="str">
        <f>A12</f>
        <v>バディーSC千葉　A</v>
      </c>
      <c r="K18" s="110"/>
      <c r="L18" s="110"/>
      <c r="M18" s="110" t="str">
        <f>A6</f>
        <v>谷津SC B</v>
      </c>
      <c r="N18" s="110"/>
      <c r="O18" s="110"/>
      <c r="P18" s="110" t="str">
        <f>A7</f>
        <v>信篤FC</v>
      </c>
      <c r="Q18" s="110"/>
      <c r="R18" s="110"/>
    </row>
    <row r="19" spans="1:18" ht="30" customHeight="1">
      <c r="A19" s="1" t="s">
        <v>18</v>
      </c>
      <c r="B19" s="111">
        <v>0.430555555555555</v>
      </c>
      <c r="C19" s="111"/>
      <c r="D19" s="111"/>
      <c r="E19" s="110" t="str">
        <f>A6</f>
        <v>谷津SC B</v>
      </c>
      <c r="F19" s="110"/>
      <c r="G19" s="110"/>
      <c r="H19" s="110" t="s">
        <v>8</v>
      </c>
      <c r="I19" s="110"/>
      <c r="J19" s="110" t="str">
        <f>A8</f>
        <v>大久保SC A</v>
      </c>
      <c r="K19" s="110"/>
      <c r="L19" s="110"/>
      <c r="M19" s="110" t="str">
        <f>A11</f>
        <v>秋津SC</v>
      </c>
      <c r="N19" s="110"/>
      <c r="O19" s="110"/>
      <c r="P19" s="110" t="str">
        <f>A12</f>
        <v>バディーSC千葉　A</v>
      </c>
      <c r="Q19" s="110"/>
      <c r="R19" s="110"/>
    </row>
    <row r="20" spans="1:18" ht="30" customHeight="1">
      <c r="A20" s="1" t="s">
        <v>19</v>
      </c>
      <c r="B20" s="111">
        <v>0.458333333333333</v>
      </c>
      <c r="C20" s="111"/>
      <c r="D20" s="111"/>
      <c r="E20" s="110" t="str">
        <f>A11</f>
        <v>秋津SC</v>
      </c>
      <c r="F20" s="110"/>
      <c r="G20" s="110"/>
      <c r="H20" s="110" t="s">
        <v>8</v>
      </c>
      <c r="I20" s="110"/>
      <c r="J20" s="110" t="str">
        <f>A13</f>
        <v>大久保東FC</v>
      </c>
      <c r="K20" s="110"/>
      <c r="L20" s="110"/>
      <c r="M20" s="110" t="str">
        <f>A6</f>
        <v>谷津SC B</v>
      </c>
      <c r="N20" s="110"/>
      <c r="O20" s="110"/>
      <c r="P20" s="110" t="str">
        <f>A8</f>
        <v>大久保SC A</v>
      </c>
      <c r="Q20" s="110"/>
      <c r="R20" s="110"/>
    </row>
    <row r="21" spans="1:18" ht="30" customHeight="1">
      <c r="A21" s="1" t="s">
        <v>26</v>
      </c>
      <c r="B21" s="111">
        <v>0.486111111111111</v>
      </c>
      <c r="C21" s="111"/>
      <c r="D21" s="111"/>
      <c r="E21" s="110" t="str">
        <f>A7</f>
        <v>信篤FC</v>
      </c>
      <c r="F21" s="110"/>
      <c r="G21" s="110"/>
      <c r="H21" s="110" t="s">
        <v>8</v>
      </c>
      <c r="I21" s="110"/>
      <c r="J21" s="110" t="str">
        <f>A8</f>
        <v>大久保SC A</v>
      </c>
      <c r="K21" s="110"/>
      <c r="L21" s="110"/>
      <c r="M21" s="110" t="str">
        <f>A11</f>
        <v>秋津SC</v>
      </c>
      <c r="N21" s="110"/>
      <c r="O21" s="110"/>
      <c r="P21" s="110" t="str">
        <f>A13</f>
        <v>大久保東FC</v>
      </c>
      <c r="Q21" s="110"/>
      <c r="R21" s="110"/>
    </row>
    <row r="22" spans="1:18" ht="30" customHeight="1">
      <c r="A22" s="1" t="s">
        <v>34</v>
      </c>
      <c r="B22" s="111">
        <v>0.513888888888889</v>
      </c>
      <c r="C22" s="111"/>
      <c r="D22" s="111"/>
      <c r="E22" s="110" t="str">
        <f>A12</f>
        <v>バディーSC千葉　A</v>
      </c>
      <c r="F22" s="110"/>
      <c r="G22" s="110"/>
      <c r="H22" s="110" t="s">
        <v>8</v>
      </c>
      <c r="I22" s="110"/>
      <c r="J22" s="110" t="str">
        <f>A13</f>
        <v>大久保東FC</v>
      </c>
      <c r="K22" s="110"/>
      <c r="L22" s="110"/>
      <c r="M22" s="110" t="str">
        <f>A7</f>
        <v>信篤FC</v>
      </c>
      <c r="N22" s="110"/>
      <c r="O22" s="110"/>
      <c r="P22" s="110" t="str">
        <f>A8</f>
        <v>大久保SC A</v>
      </c>
      <c r="Q22" s="110"/>
      <c r="R22" s="110"/>
    </row>
  </sheetData>
  <sheetProtection/>
  <mergeCells count="54">
    <mergeCell ref="B10:D10"/>
    <mergeCell ref="E10:G10"/>
    <mergeCell ref="H10:J10"/>
    <mergeCell ref="O4:R4"/>
    <mergeCell ref="B5:D5"/>
    <mergeCell ref="E5:G5"/>
    <mergeCell ref="H5:J5"/>
    <mergeCell ref="M21:O21"/>
    <mergeCell ref="H20:I20"/>
    <mergeCell ref="H19:I19"/>
    <mergeCell ref="E16:L16"/>
    <mergeCell ref="H21:I21"/>
    <mergeCell ref="C3:J3"/>
    <mergeCell ref="K3:N3"/>
    <mergeCell ref="A4:B4"/>
    <mergeCell ref="C4:J4"/>
    <mergeCell ref="K4:N4"/>
    <mergeCell ref="M22:O22"/>
    <mergeCell ref="P17:R17"/>
    <mergeCell ref="P18:R18"/>
    <mergeCell ref="P19:R19"/>
    <mergeCell ref="P20:R20"/>
    <mergeCell ref="P21:R21"/>
    <mergeCell ref="P22:R22"/>
    <mergeCell ref="M17:O17"/>
    <mergeCell ref="M18:O18"/>
    <mergeCell ref="M20:O20"/>
    <mergeCell ref="H22:I22"/>
    <mergeCell ref="J17:L17"/>
    <mergeCell ref="J18:L18"/>
    <mergeCell ref="J19:L19"/>
    <mergeCell ref="J20:L20"/>
    <mergeCell ref="J21:L21"/>
    <mergeCell ref="J22:L22"/>
    <mergeCell ref="H17:I17"/>
    <mergeCell ref="H18:I18"/>
    <mergeCell ref="B20:D20"/>
    <mergeCell ref="B22:D22"/>
    <mergeCell ref="E17:G17"/>
    <mergeCell ref="E18:G18"/>
    <mergeCell ref="E20:G20"/>
    <mergeCell ref="E21:G21"/>
    <mergeCell ref="E22:G22"/>
    <mergeCell ref="B21:D21"/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</mergeCells>
  <printOptions/>
  <pageMargins left="0.7874015748031497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51" customWidth="1"/>
    <col min="2" max="18" width="4.625" style="51" customWidth="1"/>
    <col min="19" max="16384" width="10.625" style="51" customWidth="1"/>
  </cols>
  <sheetData>
    <row r="1" spans="1:18" ht="30" customHeight="1">
      <c r="A1" s="108" t="str">
        <f>'第1会場'!A1</f>
        <v>平成26年度　ラリー杯（3年生の部） 結果</v>
      </c>
      <c r="B1" s="108"/>
      <c r="C1" s="108"/>
      <c r="D1" s="108"/>
      <c r="E1" s="108"/>
      <c r="F1" s="108"/>
      <c r="G1" s="108"/>
      <c r="H1" s="108"/>
      <c r="I1" s="108"/>
      <c r="J1" s="108"/>
      <c r="K1" s="132"/>
      <c r="L1" s="132"/>
      <c r="M1" s="132"/>
      <c r="N1" s="132"/>
      <c r="O1" s="132"/>
      <c r="P1" s="132"/>
      <c r="Q1" s="132"/>
      <c r="R1" s="132"/>
    </row>
    <row r="3" spans="1:14" s="52" customFormat="1" ht="30" customHeight="1">
      <c r="A3" s="133" t="s">
        <v>15</v>
      </c>
      <c r="B3" s="133"/>
      <c r="C3" s="80" t="s">
        <v>88</v>
      </c>
      <c r="D3" s="80"/>
      <c r="E3" s="80"/>
      <c r="F3" s="80"/>
      <c r="G3" s="80"/>
      <c r="H3" s="80"/>
      <c r="I3" s="80"/>
      <c r="J3" s="80"/>
      <c r="K3" s="126"/>
      <c r="L3" s="126"/>
      <c r="M3" s="126"/>
      <c r="N3" s="126"/>
    </row>
    <row r="4" spans="1:18" s="52" customFormat="1" ht="30" customHeight="1">
      <c r="A4" s="127" t="s">
        <v>21</v>
      </c>
      <c r="B4" s="127"/>
      <c r="C4" s="127" t="s">
        <v>91</v>
      </c>
      <c r="D4" s="127"/>
      <c r="E4" s="127"/>
      <c r="F4" s="127"/>
      <c r="G4" s="127"/>
      <c r="H4" s="127"/>
      <c r="I4" s="127"/>
      <c r="J4" s="127"/>
      <c r="K4" s="119"/>
      <c r="L4" s="119"/>
      <c r="M4" s="119"/>
      <c r="N4" s="119"/>
      <c r="O4" s="119"/>
      <c r="P4" s="119"/>
      <c r="Q4" s="119"/>
      <c r="R4" s="119"/>
    </row>
    <row r="5" spans="1:20" ht="30" customHeight="1">
      <c r="A5" s="53" t="s">
        <v>56</v>
      </c>
      <c r="B5" s="120" t="str">
        <f>A6</f>
        <v>藤崎SC</v>
      </c>
      <c r="C5" s="121"/>
      <c r="D5" s="122"/>
      <c r="E5" s="123" t="str">
        <f>A7</f>
        <v>バディーSC千葉　B</v>
      </c>
      <c r="F5" s="124"/>
      <c r="G5" s="125"/>
      <c r="H5" s="120" t="str">
        <f>A8</f>
        <v>谷津SC A</v>
      </c>
      <c r="I5" s="121"/>
      <c r="J5" s="122"/>
      <c r="K5" s="54" t="s">
        <v>2</v>
      </c>
      <c r="L5" s="54" t="s">
        <v>0</v>
      </c>
      <c r="M5" s="54" t="s">
        <v>1</v>
      </c>
      <c r="N5" s="54" t="s">
        <v>7</v>
      </c>
      <c r="O5" s="54" t="s">
        <v>5</v>
      </c>
      <c r="P5" s="54" t="s">
        <v>3</v>
      </c>
      <c r="Q5" s="54" t="s">
        <v>4</v>
      </c>
      <c r="R5" s="54" t="s">
        <v>6</v>
      </c>
      <c r="T5" s="55"/>
    </row>
    <row r="6" spans="1:20" ht="30" customHeight="1">
      <c r="A6" s="12" t="s">
        <v>77</v>
      </c>
      <c r="B6" s="85"/>
      <c r="C6" s="86"/>
      <c r="D6" s="86"/>
      <c r="E6" s="87">
        <v>0</v>
      </c>
      <c r="F6" s="75" t="s">
        <v>102</v>
      </c>
      <c r="G6" s="88">
        <v>0</v>
      </c>
      <c r="H6" s="75">
        <v>6</v>
      </c>
      <c r="I6" s="75" t="s">
        <v>101</v>
      </c>
      <c r="J6" s="88">
        <v>0</v>
      </c>
      <c r="K6" s="74">
        <f>L6*3+M6*1</f>
        <v>4</v>
      </c>
      <c r="L6" s="76">
        <f>COUNTIF(B6:J6,"○")</f>
        <v>1</v>
      </c>
      <c r="M6" s="76">
        <f>COUNTIF(B6:J6,"△")</f>
        <v>1</v>
      </c>
      <c r="N6" s="76">
        <f>COUNTIF(B6:J6,"●")</f>
        <v>0</v>
      </c>
      <c r="O6" s="76">
        <f>P6-Q6</f>
        <v>6</v>
      </c>
      <c r="P6" s="76">
        <f>B6+E6+H6</f>
        <v>6</v>
      </c>
      <c r="Q6" s="76">
        <f>D6+G6+J6</f>
        <v>0</v>
      </c>
      <c r="R6" s="76">
        <f>RANK(S6,S6:S8)</f>
        <v>1</v>
      </c>
      <c r="S6" s="63">
        <f>K6*10000+O6*100+P6</f>
        <v>40606</v>
      </c>
      <c r="T6" s="55"/>
    </row>
    <row r="7" spans="1:20" ht="30" customHeight="1">
      <c r="A7" s="12" t="s">
        <v>111</v>
      </c>
      <c r="B7" s="87">
        <v>0</v>
      </c>
      <c r="C7" s="75" t="s">
        <v>102</v>
      </c>
      <c r="D7" s="88">
        <v>0</v>
      </c>
      <c r="E7" s="89"/>
      <c r="F7" s="90"/>
      <c r="G7" s="91"/>
      <c r="H7" s="87">
        <v>5</v>
      </c>
      <c r="I7" s="75" t="s">
        <v>95</v>
      </c>
      <c r="J7" s="88">
        <v>0</v>
      </c>
      <c r="K7" s="74">
        <f>L7*3+M7*1</f>
        <v>4</v>
      </c>
      <c r="L7" s="76">
        <f>COUNTIF(B7:J7,"○")</f>
        <v>1</v>
      </c>
      <c r="M7" s="76">
        <f>COUNTIF(B7:J7,"△")</f>
        <v>1</v>
      </c>
      <c r="N7" s="76">
        <f>COUNTIF(B7:J7,"●")</f>
        <v>0</v>
      </c>
      <c r="O7" s="76">
        <f>P7-Q7</f>
        <v>5</v>
      </c>
      <c r="P7" s="76">
        <f>B7+E7+H7</f>
        <v>5</v>
      </c>
      <c r="Q7" s="76">
        <f>D7+G7+J7</f>
        <v>0</v>
      </c>
      <c r="R7" s="76" t="s">
        <v>103</v>
      </c>
      <c r="S7" s="63">
        <f>K7*10000+O7*100+P7</f>
        <v>40505</v>
      </c>
      <c r="T7" s="55"/>
    </row>
    <row r="8" spans="1:19" ht="30" customHeight="1">
      <c r="A8" s="13" t="s">
        <v>74</v>
      </c>
      <c r="B8" s="92">
        <v>0</v>
      </c>
      <c r="C8" s="75" t="s">
        <v>96</v>
      </c>
      <c r="D8" s="88">
        <v>6</v>
      </c>
      <c r="E8" s="87">
        <v>0</v>
      </c>
      <c r="F8" s="75" t="s">
        <v>96</v>
      </c>
      <c r="G8" s="88">
        <v>5</v>
      </c>
      <c r="H8" s="90"/>
      <c r="I8" s="90"/>
      <c r="J8" s="91"/>
      <c r="K8" s="74">
        <f>L8*3+M8*1</f>
        <v>0</v>
      </c>
      <c r="L8" s="76">
        <f>COUNTIF(B8:J8,"○")</f>
        <v>0</v>
      </c>
      <c r="M8" s="76">
        <f>COUNTIF(B8:J8,"△")</f>
        <v>0</v>
      </c>
      <c r="N8" s="76">
        <f>COUNTIF(B8:J8,"●")</f>
        <v>2</v>
      </c>
      <c r="O8" s="76">
        <f>P8-Q8</f>
        <v>-11</v>
      </c>
      <c r="P8" s="76">
        <f>B8+E8+H8</f>
        <v>0</v>
      </c>
      <c r="Q8" s="76">
        <f>D8+G8+J8</f>
        <v>11</v>
      </c>
      <c r="R8" s="76">
        <v>2</v>
      </c>
      <c r="S8" s="63">
        <f>K8*10000+O8*100+P8</f>
        <v>-1100</v>
      </c>
    </row>
    <row r="9" spans="1:19" ht="30" customHeight="1">
      <c r="A9" s="96" t="s">
        <v>104</v>
      </c>
      <c r="B9" s="93"/>
      <c r="C9" s="94"/>
      <c r="D9" s="94"/>
      <c r="E9" s="94"/>
      <c r="F9" s="94"/>
      <c r="G9" s="94"/>
      <c r="H9" s="94"/>
      <c r="I9" s="94"/>
      <c r="J9" s="94"/>
      <c r="K9" s="95"/>
      <c r="L9" s="95"/>
      <c r="M9" s="95"/>
      <c r="N9" s="95"/>
      <c r="O9" s="95"/>
      <c r="P9" s="95"/>
      <c r="Q9" s="95"/>
      <c r="R9" s="95"/>
      <c r="S9" s="63"/>
    </row>
    <row r="11" spans="1:18" ht="30" customHeight="1">
      <c r="A11" s="53" t="s">
        <v>57</v>
      </c>
      <c r="B11" s="120" t="str">
        <f>A12</f>
        <v>大久保SC B</v>
      </c>
      <c r="C11" s="121"/>
      <c r="D11" s="122"/>
      <c r="E11" s="123" t="str">
        <f>A13</f>
        <v>まつひだいSC</v>
      </c>
      <c r="F11" s="124"/>
      <c r="G11" s="125"/>
      <c r="H11" s="120" t="str">
        <f>A14</f>
        <v>東習志野FC</v>
      </c>
      <c r="I11" s="121"/>
      <c r="J11" s="122"/>
      <c r="K11" s="54" t="s">
        <v>2</v>
      </c>
      <c r="L11" s="54" t="s">
        <v>0</v>
      </c>
      <c r="M11" s="54" t="s">
        <v>1</v>
      </c>
      <c r="N11" s="54" t="s">
        <v>7</v>
      </c>
      <c r="O11" s="54" t="s">
        <v>5</v>
      </c>
      <c r="P11" s="54" t="s">
        <v>3</v>
      </c>
      <c r="Q11" s="54" t="s">
        <v>4</v>
      </c>
      <c r="R11" s="54" t="s">
        <v>6</v>
      </c>
    </row>
    <row r="12" spans="1:19" ht="30" customHeight="1">
      <c r="A12" s="12" t="s">
        <v>72</v>
      </c>
      <c r="B12" s="85"/>
      <c r="C12" s="86"/>
      <c r="D12" s="86"/>
      <c r="E12" s="87">
        <v>0</v>
      </c>
      <c r="F12" s="75" t="s">
        <v>96</v>
      </c>
      <c r="G12" s="88">
        <v>6</v>
      </c>
      <c r="H12" s="75">
        <v>0</v>
      </c>
      <c r="I12" s="75" t="s">
        <v>100</v>
      </c>
      <c r="J12" s="88">
        <v>4</v>
      </c>
      <c r="K12" s="74">
        <f>L12*3+M12*1</f>
        <v>0</v>
      </c>
      <c r="L12" s="76">
        <f>COUNTIF(B12:J12,"○")</f>
        <v>0</v>
      </c>
      <c r="M12" s="76">
        <f>COUNTIF(B12:J12,"△")</f>
        <v>0</v>
      </c>
      <c r="N12" s="76">
        <f>COUNTIF(B12:J12,"●")</f>
        <v>2</v>
      </c>
      <c r="O12" s="76">
        <f>P12-Q12</f>
        <v>-10</v>
      </c>
      <c r="P12" s="76">
        <f>B12+E12+H12</f>
        <v>0</v>
      </c>
      <c r="Q12" s="76">
        <f>D12+G12+J12</f>
        <v>10</v>
      </c>
      <c r="R12" s="76">
        <f>RANK(S12,S12:S14)</f>
        <v>3</v>
      </c>
      <c r="S12" s="63">
        <f>K12*10000+O12*100+P12</f>
        <v>-1000</v>
      </c>
    </row>
    <row r="13" spans="1:19" ht="30" customHeight="1">
      <c r="A13" s="13" t="s">
        <v>83</v>
      </c>
      <c r="B13" s="87">
        <v>6</v>
      </c>
      <c r="C13" s="75" t="s">
        <v>101</v>
      </c>
      <c r="D13" s="88">
        <v>0</v>
      </c>
      <c r="E13" s="89"/>
      <c r="F13" s="90"/>
      <c r="G13" s="91"/>
      <c r="H13" s="87">
        <v>0</v>
      </c>
      <c r="I13" s="75" t="s">
        <v>94</v>
      </c>
      <c r="J13" s="88">
        <v>2</v>
      </c>
      <c r="K13" s="74">
        <f>L13*3+M13*1</f>
        <v>3</v>
      </c>
      <c r="L13" s="76">
        <f>COUNTIF(B13:J13,"○")</f>
        <v>1</v>
      </c>
      <c r="M13" s="76">
        <f>COUNTIF(B13:J13,"△")</f>
        <v>0</v>
      </c>
      <c r="N13" s="76">
        <f>COUNTIF(B13:J13,"●")</f>
        <v>1</v>
      </c>
      <c r="O13" s="76">
        <f>P13-Q13</f>
        <v>4</v>
      </c>
      <c r="P13" s="76">
        <f>B13+E13+H13</f>
        <v>6</v>
      </c>
      <c r="Q13" s="76">
        <f>D13+G13+J13</f>
        <v>2</v>
      </c>
      <c r="R13" s="76">
        <f>RANK(S13,S12:S14)</f>
        <v>2</v>
      </c>
      <c r="S13" s="63">
        <f>K13*10000+O13*100+P13</f>
        <v>30406</v>
      </c>
    </row>
    <row r="14" spans="1:19" ht="30" customHeight="1">
      <c r="A14" s="13" t="s">
        <v>70</v>
      </c>
      <c r="B14" s="92">
        <v>4</v>
      </c>
      <c r="C14" s="75" t="s">
        <v>95</v>
      </c>
      <c r="D14" s="88">
        <v>0</v>
      </c>
      <c r="E14" s="87">
        <v>2</v>
      </c>
      <c r="F14" s="75" t="s">
        <v>93</v>
      </c>
      <c r="G14" s="88">
        <v>0</v>
      </c>
      <c r="H14" s="90"/>
      <c r="I14" s="90"/>
      <c r="J14" s="91"/>
      <c r="K14" s="74">
        <f>L14*3+M14*1</f>
        <v>6</v>
      </c>
      <c r="L14" s="76">
        <f>COUNTIF(B14:J14,"○")</f>
        <v>2</v>
      </c>
      <c r="M14" s="76">
        <f>COUNTIF(B14:J14,"△")</f>
        <v>0</v>
      </c>
      <c r="N14" s="76">
        <f>COUNTIF(B14:J14,"●")</f>
        <v>0</v>
      </c>
      <c r="O14" s="76">
        <f>P14-Q14</f>
        <v>6</v>
      </c>
      <c r="P14" s="76">
        <f>B14+E14+H14</f>
        <v>6</v>
      </c>
      <c r="Q14" s="76">
        <f>D14+G14+J14</f>
        <v>0</v>
      </c>
      <c r="R14" s="76">
        <f>RANK(S14,S12:S14)</f>
        <v>1</v>
      </c>
      <c r="S14" s="63">
        <f>K14*10000+O14*100+P14</f>
        <v>60606</v>
      </c>
    </row>
    <row r="15" spans="1:18" ht="30" customHeight="1">
      <c r="A15" s="56"/>
      <c r="B15" s="57"/>
      <c r="C15" s="55"/>
      <c r="D15" s="58"/>
      <c r="E15" s="58"/>
      <c r="F15" s="55"/>
      <c r="G15" s="58"/>
      <c r="H15" s="58"/>
      <c r="I15" s="58"/>
      <c r="J15" s="58"/>
      <c r="K15" s="55"/>
      <c r="L15" s="55"/>
      <c r="M15" s="55"/>
      <c r="N15" s="55"/>
      <c r="O15" s="55"/>
      <c r="P15" s="55"/>
      <c r="Q15" s="58"/>
      <c r="R15" s="55"/>
    </row>
    <row r="16" spans="1:18" s="52" customFormat="1" ht="30" customHeight="1">
      <c r="A16" s="59"/>
      <c r="B16" s="60"/>
      <c r="C16" s="60"/>
      <c r="D16" s="60"/>
      <c r="E16" s="61"/>
      <c r="F16" s="61"/>
      <c r="G16" s="61"/>
      <c r="H16" s="61"/>
      <c r="I16" s="61"/>
      <c r="J16" s="58"/>
      <c r="K16" s="62"/>
      <c r="L16" s="62"/>
      <c r="M16" s="62"/>
      <c r="N16" s="62"/>
      <c r="O16" s="62"/>
      <c r="P16" s="62"/>
      <c r="Q16" s="62"/>
      <c r="R16" s="62"/>
    </row>
    <row r="17" spans="1:18" ht="30" customHeight="1">
      <c r="A17" s="54" t="s">
        <v>12</v>
      </c>
      <c r="B17" s="128" t="s">
        <v>11</v>
      </c>
      <c r="C17" s="128"/>
      <c r="D17" s="128"/>
      <c r="E17" s="129" t="s">
        <v>10</v>
      </c>
      <c r="F17" s="130"/>
      <c r="G17" s="130"/>
      <c r="H17" s="130"/>
      <c r="I17" s="130"/>
      <c r="J17" s="130"/>
      <c r="K17" s="130"/>
      <c r="L17" s="131"/>
      <c r="M17" s="129" t="s">
        <v>9</v>
      </c>
      <c r="N17" s="130"/>
      <c r="O17" s="130"/>
      <c r="P17" s="130"/>
      <c r="Q17" s="130"/>
      <c r="R17" s="131"/>
    </row>
    <row r="18" spans="1:18" ht="30" customHeight="1">
      <c r="A18" s="54" t="s">
        <v>53</v>
      </c>
      <c r="B18" s="111">
        <v>0.375</v>
      </c>
      <c r="C18" s="111"/>
      <c r="D18" s="111"/>
      <c r="E18" s="128" t="str">
        <f>A6</f>
        <v>藤崎SC</v>
      </c>
      <c r="F18" s="128"/>
      <c r="G18" s="128"/>
      <c r="H18" s="128" t="s">
        <v>8</v>
      </c>
      <c r="I18" s="128"/>
      <c r="J18" s="128" t="str">
        <f>A7</f>
        <v>バディーSC千葉　B</v>
      </c>
      <c r="K18" s="128"/>
      <c r="L18" s="128"/>
      <c r="M18" s="128" t="str">
        <f>A13</f>
        <v>まつひだいSC</v>
      </c>
      <c r="N18" s="128"/>
      <c r="O18" s="128"/>
      <c r="P18" s="128" t="str">
        <f>A14</f>
        <v>東習志野FC</v>
      </c>
      <c r="Q18" s="128"/>
      <c r="R18" s="128"/>
    </row>
    <row r="19" spans="1:18" ht="30" customHeight="1">
      <c r="A19" s="54" t="s">
        <v>17</v>
      </c>
      <c r="B19" s="111">
        <v>0.40277777777777773</v>
      </c>
      <c r="C19" s="111"/>
      <c r="D19" s="111"/>
      <c r="E19" s="128" t="str">
        <f>A12</f>
        <v>大久保SC B</v>
      </c>
      <c r="F19" s="128"/>
      <c r="G19" s="128"/>
      <c r="H19" s="128" t="s">
        <v>8</v>
      </c>
      <c r="I19" s="128"/>
      <c r="J19" s="128" t="str">
        <f>A13</f>
        <v>まつひだいSC</v>
      </c>
      <c r="K19" s="128"/>
      <c r="L19" s="128"/>
      <c r="M19" s="128" t="str">
        <f>A6</f>
        <v>藤崎SC</v>
      </c>
      <c r="N19" s="128"/>
      <c r="O19" s="128"/>
      <c r="P19" s="128" t="str">
        <f>A7</f>
        <v>バディーSC千葉　B</v>
      </c>
      <c r="Q19" s="128"/>
      <c r="R19" s="128"/>
    </row>
    <row r="20" spans="1:18" ht="30" customHeight="1">
      <c r="A20" s="54" t="s">
        <v>13</v>
      </c>
      <c r="B20" s="111">
        <v>0.430555555555555</v>
      </c>
      <c r="C20" s="111"/>
      <c r="D20" s="111"/>
      <c r="E20" s="128" t="str">
        <f>A6</f>
        <v>藤崎SC</v>
      </c>
      <c r="F20" s="128"/>
      <c r="G20" s="128"/>
      <c r="H20" s="128" t="s">
        <v>8</v>
      </c>
      <c r="I20" s="128"/>
      <c r="J20" s="128" t="str">
        <f>A8</f>
        <v>谷津SC A</v>
      </c>
      <c r="K20" s="128"/>
      <c r="L20" s="128"/>
      <c r="M20" s="128" t="str">
        <f>A12</f>
        <v>大久保SC B</v>
      </c>
      <c r="N20" s="128"/>
      <c r="O20" s="128"/>
      <c r="P20" s="128" t="str">
        <f>A13</f>
        <v>まつひだいSC</v>
      </c>
      <c r="Q20" s="128"/>
      <c r="R20" s="128"/>
    </row>
    <row r="21" spans="1:18" ht="30" customHeight="1">
      <c r="A21" s="54" t="s">
        <v>14</v>
      </c>
      <c r="B21" s="111">
        <v>0.458333333333333</v>
      </c>
      <c r="C21" s="111"/>
      <c r="D21" s="111"/>
      <c r="E21" s="128" t="str">
        <f>A12</f>
        <v>大久保SC B</v>
      </c>
      <c r="F21" s="128"/>
      <c r="G21" s="128"/>
      <c r="H21" s="128" t="s">
        <v>8</v>
      </c>
      <c r="I21" s="128"/>
      <c r="J21" s="128" t="str">
        <f>A14</f>
        <v>東習志野FC</v>
      </c>
      <c r="K21" s="128"/>
      <c r="L21" s="128"/>
      <c r="M21" s="128" t="str">
        <f>A6</f>
        <v>藤崎SC</v>
      </c>
      <c r="N21" s="128"/>
      <c r="O21" s="128"/>
      <c r="P21" s="128" t="str">
        <f>A8</f>
        <v>谷津SC A</v>
      </c>
      <c r="Q21" s="128"/>
      <c r="R21" s="128"/>
    </row>
    <row r="22" spans="1:18" ht="30" customHeight="1">
      <c r="A22" s="54" t="s">
        <v>20</v>
      </c>
      <c r="B22" s="111">
        <v>0.486111111111111</v>
      </c>
      <c r="C22" s="111"/>
      <c r="D22" s="111"/>
      <c r="E22" s="128" t="str">
        <f>A7</f>
        <v>バディーSC千葉　B</v>
      </c>
      <c r="F22" s="128"/>
      <c r="G22" s="128"/>
      <c r="H22" s="128" t="s">
        <v>8</v>
      </c>
      <c r="I22" s="128"/>
      <c r="J22" s="128" t="str">
        <f>A8</f>
        <v>谷津SC A</v>
      </c>
      <c r="K22" s="128"/>
      <c r="L22" s="128"/>
      <c r="M22" s="128" t="str">
        <f>A12</f>
        <v>大久保SC B</v>
      </c>
      <c r="N22" s="128"/>
      <c r="O22" s="128"/>
      <c r="P22" s="128" t="str">
        <f>A14</f>
        <v>東習志野FC</v>
      </c>
      <c r="Q22" s="128"/>
      <c r="R22" s="128"/>
    </row>
    <row r="23" spans="1:18" ht="30" customHeight="1">
      <c r="A23" s="54" t="s">
        <v>28</v>
      </c>
      <c r="B23" s="111">
        <v>0.513888888888889</v>
      </c>
      <c r="C23" s="111"/>
      <c r="D23" s="111"/>
      <c r="E23" s="128" t="str">
        <f>A13</f>
        <v>まつひだいSC</v>
      </c>
      <c r="F23" s="128"/>
      <c r="G23" s="128"/>
      <c r="H23" s="128" t="s">
        <v>8</v>
      </c>
      <c r="I23" s="128"/>
      <c r="J23" s="128" t="str">
        <f>A14</f>
        <v>東習志野FC</v>
      </c>
      <c r="K23" s="128"/>
      <c r="L23" s="128"/>
      <c r="M23" s="128" t="str">
        <f>A7</f>
        <v>バディーSC千葉　B</v>
      </c>
      <c r="N23" s="128"/>
      <c r="O23" s="128"/>
      <c r="P23" s="128" t="str">
        <f>A8</f>
        <v>谷津SC A</v>
      </c>
      <c r="Q23" s="128"/>
      <c r="R23" s="128"/>
    </row>
  </sheetData>
  <sheetProtection/>
  <mergeCells count="54">
    <mergeCell ref="A1:J1"/>
    <mergeCell ref="K1:R1"/>
    <mergeCell ref="E20:G20"/>
    <mergeCell ref="B20:D20"/>
    <mergeCell ref="B17:D17"/>
    <mergeCell ref="B18:D18"/>
    <mergeCell ref="B19:D19"/>
    <mergeCell ref="M20:O20"/>
    <mergeCell ref="M17:R17"/>
    <mergeCell ref="A3:B3"/>
    <mergeCell ref="B23:D23"/>
    <mergeCell ref="E18:G18"/>
    <mergeCell ref="E19:G19"/>
    <mergeCell ref="E21:G21"/>
    <mergeCell ref="E22:G22"/>
    <mergeCell ref="E23:G23"/>
    <mergeCell ref="B22:D22"/>
    <mergeCell ref="P22:R22"/>
    <mergeCell ref="P23:R23"/>
    <mergeCell ref="H21:I21"/>
    <mergeCell ref="M23:O23"/>
    <mergeCell ref="H22:I22"/>
    <mergeCell ref="H23:I23"/>
    <mergeCell ref="J21:L21"/>
    <mergeCell ref="J22:L22"/>
    <mergeCell ref="M21:O21"/>
    <mergeCell ref="J23:L23"/>
    <mergeCell ref="B11:D11"/>
    <mergeCell ref="E11:G11"/>
    <mergeCell ref="H11:J11"/>
    <mergeCell ref="P21:R21"/>
    <mergeCell ref="B21:D21"/>
    <mergeCell ref="H19:I19"/>
    <mergeCell ref="H20:I20"/>
    <mergeCell ref="E17:L17"/>
    <mergeCell ref="H18:I18"/>
    <mergeCell ref="M22:O22"/>
    <mergeCell ref="M18:O18"/>
    <mergeCell ref="J18:L18"/>
    <mergeCell ref="J19:L19"/>
    <mergeCell ref="J20:L20"/>
    <mergeCell ref="P18:R18"/>
    <mergeCell ref="P19:R19"/>
    <mergeCell ref="P20:R20"/>
    <mergeCell ref="M19:O19"/>
    <mergeCell ref="C3:J3"/>
    <mergeCell ref="K3:N3"/>
    <mergeCell ref="A4:B4"/>
    <mergeCell ref="C4:J4"/>
    <mergeCell ref="K4:N4"/>
    <mergeCell ref="O4:R4"/>
    <mergeCell ref="B5:D5"/>
    <mergeCell ref="E5:G5"/>
    <mergeCell ref="H5:J5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51" customWidth="1"/>
    <col min="2" max="18" width="4.625" style="51" customWidth="1"/>
    <col min="19" max="16384" width="10.625" style="51" customWidth="1"/>
  </cols>
  <sheetData>
    <row r="1" spans="1:18" ht="30" customHeight="1">
      <c r="A1" s="108" t="str">
        <f>'第1会場'!A1</f>
        <v>平成26年度　ラリー杯（3年生の部） 結果</v>
      </c>
      <c r="B1" s="108"/>
      <c r="C1" s="108"/>
      <c r="D1" s="108"/>
      <c r="E1" s="108"/>
      <c r="F1" s="108"/>
      <c r="G1" s="108"/>
      <c r="H1" s="108"/>
      <c r="I1" s="108"/>
      <c r="J1" s="108"/>
      <c r="K1" s="132"/>
      <c r="L1" s="132"/>
      <c r="M1" s="132"/>
      <c r="N1" s="132"/>
      <c r="O1" s="132"/>
      <c r="P1" s="132"/>
      <c r="Q1" s="132"/>
      <c r="R1" s="132"/>
    </row>
    <row r="3" spans="1:14" s="52" customFormat="1" ht="30" customHeight="1">
      <c r="A3" s="133" t="s">
        <v>15</v>
      </c>
      <c r="B3" s="133"/>
      <c r="C3" s="80" t="s">
        <v>88</v>
      </c>
      <c r="D3" s="80"/>
      <c r="E3" s="80"/>
      <c r="F3" s="80"/>
      <c r="G3" s="80"/>
      <c r="H3" s="80"/>
      <c r="I3" s="80"/>
      <c r="J3" s="80"/>
      <c r="K3" s="126"/>
      <c r="L3" s="126"/>
      <c r="M3" s="126"/>
      <c r="N3" s="126"/>
    </row>
    <row r="4" spans="1:18" s="52" customFormat="1" ht="30" customHeight="1">
      <c r="A4" s="127" t="s">
        <v>22</v>
      </c>
      <c r="B4" s="127"/>
      <c r="C4" s="127" t="s">
        <v>65</v>
      </c>
      <c r="D4" s="127"/>
      <c r="E4" s="127"/>
      <c r="F4" s="127"/>
      <c r="G4" s="127"/>
      <c r="H4" s="127"/>
      <c r="I4" s="127"/>
      <c r="J4" s="127"/>
      <c r="K4" s="119"/>
      <c r="L4" s="119"/>
      <c r="M4" s="119"/>
      <c r="N4" s="119"/>
      <c r="O4" s="119"/>
      <c r="P4" s="119"/>
      <c r="Q4" s="119"/>
      <c r="R4" s="119"/>
    </row>
    <row r="5" spans="1:20" ht="30" customHeight="1">
      <c r="A5" s="53" t="s">
        <v>58</v>
      </c>
      <c r="B5" s="120" t="str">
        <f>A6</f>
        <v>アベーリャス千葉FC</v>
      </c>
      <c r="C5" s="121"/>
      <c r="D5" s="122"/>
      <c r="E5" s="123" t="str">
        <f>A7</f>
        <v>鎌ヶ谷蹴球会</v>
      </c>
      <c r="F5" s="124"/>
      <c r="G5" s="125"/>
      <c r="H5" s="120" t="str">
        <f>A8</f>
        <v>鷺沼FC</v>
      </c>
      <c r="I5" s="121"/>
      <c r="J5" s="122"/>
      <c r="K5" s="54" t="s">
        <v>2</v>
      </c>
      <c r="L5" s="54" t="s">
        <v>0</v>
      </c>
      <c r="M5" s="54" t="s">
        <v>1</v>
      </c>
      <c r="N5" s="54" t="s">
        <v>7</v>
      </c>
      <c r="O5" s="54" t="s">
        <v>5</v>
      </c>
      <c r="P5" s="54" t="s">
        <v>3</v>
      </c>
      <c r="Q5" s="54" t="s">
        <v>4</v>
      </c>
      <c r="R5" s="54" t="s">
        <v>6</v>
      </c>
      <c r="T5" s="55"/>
    </row>
    <row r="6" spans="1:20" ht="30" customHeight="1">
      <c r="A6" s="12" t="s">
        <v>81</v>
      </c>
      <c r="B6" s="85"/>
      <c r="C6" s="86"/>
      <c r="D6" s="86"/>
      <c r="E6" s="87">
        <v>4</v>
      </c>
      <c r="F6" s="73" t="s">
        <v>93</v>
      </c>
      <c r="G6" s="88">
        <v>1</v>
      </c>
      <c r="H6" s="75">
        <v>1</v>
      </c>
      <c r="I6" s="75" t="s">
        <v>96</v>
      </c>
      <c r="J6" s="88">
        <v>5</v>
      </c>
      <c r="K6" s="74">
        <f>L6*3+M6*1</f>
        <v>3</v>
      </c>
      <c r="L6" s="76">
        <f>COUNTIF(B6:J6,"○")</f>
        <v>1</v>
      </c>
      <c r="M6" s="76">
        <f>COUNTIF(B6:J6,"△")</f>
        <v>0</v>
      </c>
      <c r="N6" s="76">
        <f>COUNTIF(B6:J6,"●")</f>
        <v>1</v>
      </c>
      <c r="O6" s="76">
        <f>P6-Q6</f>
        <v>-1</v>
      </c>
      <c r="P6" s="76">
        <f>B6+E6+H6</f>
        <v>5</v>
      </c>
      <c r="Q6" s="76">
        <f>D6+G6+J6</f>
        <v>6</v>
      </c>
      <c r="R6" s="76">
        <f>RANK(S6,S6:S8)</f>
        <v>2</v>
      </c>
      <c r="S6" s="63">
        <f>K6*10000+O6*100+P6</f>
        <v>29905</v>
      </c>
      <c r="T6" s="55"/>
    </row>
    <row r="7" spans="1:20" ht="30" customHeight="1">
      <c r="A7" s="12" t="s">
        <v>84</v>
      </c>
      <c r="B7" s="87">
        <v>1</v>
      </c>
      <c r="C7" s="75" t="s">
        <v>96</v>
      </c>
      <c r="D7" s="88">
        <v>4</v>
      </c>
      <c r="E7" s="89"/>
      <c r="F7" s="90"/>
      <c r="G7" s="91"/>
      <c r="H7" s="87">
        <v>0</v>
      </c>
      <c r="I7" s="73" t="s">
        <v>102</v>
      </c>
      <c r="J7" s="88">
        <v>0</v>
      </c>
      <c r="K7" s="74">
        <f>L7*3+M7*1</f>
        <v>1</v>
      </c>
      <c r="L7" s="76">
        <f>COUNTIF(B7:J7,"○")</f>
        <v>0</v>
      </c>
      <c r="M7" s="76">
        <f>COUNTIF(B7:J7,"△")</f>
        <v>1</v>
      </c>
      <c r="N7" s="76">
        <f>COUNTIF(B7:J7,"●")</f>
        <v>1</v>
      </c>
      <c r="O7" s="76">
        <f>P7-Q7</f>
        <v>-3</v>
      </c>
      <c r="P7" s="76">
        <f>B7+E7+H7</f>
        <v>1</v>
      </c>
      <c r="Q7" s="76">
        <f>D7+G7+J7</f>
        <v>4</v>
      </c>
      <c r="R7" s="76">
        <f>RANK(S7,S6:S8)</f>
        <v>3</v>
      </c>
      <c r="S7" s="63">
        <f>K7*10000+O7*100+P7</f>
        <v>9701</v>
      </c>
      <c r="T7" s="55"/>
    </row>
    <row r="8" spans="1:19" ht="30" customHeight="1">
      <c r="A8" s="13" t="s">
        <v>69</v>
      </c>
      <c r="B8" s="92">
        <v>5</v>
      </c>
      <c r="C8" s="75" t="s">
        <v>93</v>
      </c>
      <c r="D8" s="88">
        <v>1</v>
      </c>
      <c r="E8" s="87">
        <v>0</v>
      </c>
      <c r="F8" s="75" t="s">
        <v>102</v>
      </c>
      <c r="G8" s="88">
        <v>0</v>
      </c>
      <c r="H8" s="90"/>
      <c r="I8" s="90"/>
      <c r="J8" s="91"/>
      <c r="K8" s="74">
        <f>L8*3+M8*1</f>
        <v>4</v>
      </c>
      <c r="L8" s="76">
        <f>COUNTIF(B8:J8,"○")</f>
        <v>1</v>
      </c>
      <c r="M8" s="76">
        <f>COUNTIF(B8:J8,"△")</f>
        <v>1</v>
      </c>
      <c r="N8" s="76">
        <f>COUNTIF(B8:J8,"●")</f>
        <v>0</v>
      </c>
      <c r="O8" s="76">
        <f>P8-Q8</f>
        <v>4</v>
      </c>
      <c r="P8" s="76">
        <f>B8+E8+H8</f>
        <v>5</v>
      </c>
      <c r="Q8" s="76">
        <f>D8+G8+J8</f>
        <v>1</v>
      </c>
      <c r="R8" s="76">
        <f>RANK(S8,S6:S8)</f>
        <v>1</v>
      </c>
      <c r="S8" s="63">
        <f>K8*10000+O8*100+P8</f>
        <v>40405</v>
      </c>
    </row>
    <row r="10" spans="1:18" ht="30" customHeight="1">
      <c r="A10" s="53" t="s">
        <v>59</v>
      </c>
      <c r="B10" s="120" t="str">
        <f>A11</f>
        <v>FC高津</v>
      </c>
      <c r="C10" s="121"/>
      <c r="D10" s="122"/>
      <c r="E10" s="123" t="str">
        <f>A12</f>
        <v>矢切SC A</v>
      </c>
      <c r="F10" s="124"/>
      <c r="G10" s="125"/>
      <c r="H10" s="120" t="str">
        <f>A13</f>
        <v>実籾マリンスターズ</v>
      </c>
      <c r="I10" s="121"/>
      <c r="J10" s="122"/>
      <c r="K10" s="54" t="s">
        <v>2</v>
      </c>
      <c r="L10" s="54" t="s">
        <v>0</v>
      </c>
      <c r="M10" s="54" t="s">
        <v>1</v>
      </c>
      <c r="N10" s="54" t="s">
        <v>7</v>
      </c>
      <c r="O10" s="54" t="s">
        <v>5</v>
      </c>
      <c r="P10" s="54" t="s">
        <v>3</v>
      </c>
      <c r="Q10" s="54" t="s">
        <v>4</v>
      </c>
      <c r="R10" s="54" t="s">
        <v>6</v>
      </c>
    </row>
    <row r="11" spans="1:19" ht="30" customHeight="1">
      <c r="A11" s="12" t="s">
        <v>87</v>
      </c>
      <c r="B11" s="85"/>
      <c r="C11" s="86"/>
      <c r="D11" s="86"/>
      <c r="E11" s="87">
        <v>0</v>
      </c>
      <c r="F11" s="75" t="s">
        <v>96</v>
      </c>
      <c r="G11" s="88">
        <v>1</v>
      </c>
      <c r="H11" s="75">
        <v>0</v>
      </c>
      <c r="I11" s="75" t="s">
        <v>102</v>
      </c>
      <c r="J11" s="88">
        <v>0</v>
      </c>
      <c r="K11" s="74">
        <f>L11*3+M11*1</f>
        <v>1</v>
      </c>
      <c r="L11" s="76">
        <f>COUNTIF(B11:J11,"○")</f>
        <v>0</v>
      </c>
      <c r="M11" s="76">
        <f>COUNTIF(B11:J11,"△")</f>
        <v>1</v>
      </c>
      <c r="N11" s="76">
        <f>COUNTIF(B11:J11,"●")</f>
        <v>1</v>
      </c>
      <c r="O11" s="76">
        <f>P11-Q11</f>
        <v>-1</v>
      </c>
      <c r="P11" s="76">
        <f>B11+E11+H11</f>
        <v>0</v>
      </c>
      <c r="Q11" s="76">
        <f>D11+G11+J11</f>
        <v>1</v>
      </c>
      <c r="R11" s="76">
        <f>RANK(S11,S11:S13)</f>
        <v>2</v>
      </c>
      <c r="S11" s="63">
        <f>K11*10000+O11*100+P11</f>
        <v>9900</v>
      </c>
    </row>
    <row r="12" spans="1:19" ht="30" customHeight="1">
      <c r="A12" s="13" t="s">
        <v>80</v>
      </c>
      <c r="B12" s="87">
        <v>1</v>
      </c>
      <c r="C12" s="73" t="s">
        <v>98</v>
      </c>
      <c r="D12" s="88">
        <v>0</v>
      </c>
      <c r="E12" s="89"/>
      <c r="F12" s="90"/>
      <c r="G12" s="91"/>
      <c r="H12" s="87">
        <v>5</v>
      </c>
      <c r="I12" s="73" t="s">
        <v>93</v>
      </c>
      <c r="J12" s="88">
        <v>0</v>
      </c>
      <c r="K12" s="74">
        <f>L12*3+M12*1</f>
        <v>6</v>
      </c>
      <c r="L12" s="76">
        <f>COUNTIF(B12:J12,"○")</f>
        <v>2</v>
      </c>
      <c r="M12" s="76">
        <f>COUNTIF(B12:J12,"△")</f>
        <v>0</v>
      </c>
      <c r="N12" s="76">
        <f>COUNTIF(B12:J12,"●")</f>
        <v>0</v>
      </c>
      <c r="O12" s="76">
        <f>P12-Q12</f>
        <v>6</v>
      </c>
      <c r="P12" s="76">
        <f>B12+E12+H12</f>
        <v>6</v>
      </c>
      <c r="Q12" s="76">
        <f>D12+G12+J12</f>
        <v>0</v>
      </c>
      <c r="R12" s="76">
        <f>RANK(S12,S11:S13)</f>
        <v>1</v>
      </c>
      <c r="S12" s="63">
        <f>K12*10000+O12*100+P12</f>
        <v>60606</v>
      </c>
    </row>
    <row r="13" spans="1:19" ht="30" customHeight="1">
      <c r="A13" s="13" t="s">
        <v>64</v>
      </c>
      <c r="B13" s="92">
        <v>0</v>
      </c>
      <c r="C13" s="75" t="s">
        <v>105</v>
      </c>
      <c r="D13" s="88">
        <v>0</v>
      </c>
      <c r="E13" s="87">
        <v>0</v>
      </c>
      <c r="F13" s="75" t="s">
        <v>96</v>
      </c>
      <c r="G13" s="88">
        <v>5</v>
      </c>
      <c r="H13" s="90"/>
      <c r="I13" s="90"/>
      <c r="J13" s="91"/>
      <c r="K13" s="74">
        <f>L13*3+M13*1</f>
        <v>1</v>
      </c>
      <c r="L13" s="76">
        <f>COUNTIF(B13:J13,"○")</f>
        <v>0</v>
      </c>
      <c r="M13" s="76">
        <f>COUNTIF(B13:J13,"△")</f>
        <v>1</v>
      </c>
      <c r="N13" s="76">
        <f>COUNTIF(B13:J13,"●")</f>
        <v>1</v>
      </c>
      <c r="O13" s="76">
        <f>P13-Q13</f>
        <v>-5</v>
      </c>
      <c r="P13" s="76">
        <f>B13+E13+H13</f>
        <v>0</v>
      </c>
      <c r="Q13" s="76">
        <f>D13+G13+J13</f>
        <v>5</v>
      </c>
      <c r="R13" s="76">
        <f>RANK(S13,S11:S13)</f>
        <v>3</v>
      </c>
      <c r="S13" s="63">
        <f>K13*10000+O13*100+P13</f>
        <v>9500</v>
      </c>
    </row>
    <row r="14" spans="1:18" ht="30" customHeight="1">
      <c r="A14" s="56"/>
      <c r="B14" s="57"/>
      <c r="C14" s="55"/>
      <c r="D14" s="58"/>
      <c r="E14" s="58"/>
      <c r="F14" s="55"/>
      <c r="G14" s="58"/>
      <c r="H14" s="58"/>
      <c r="I14" s="58"/>
      <c r="J14" s="58"/>
      <c r="K14" s="55"/>
      <c r="L14" s="55"/>
      <c r="M14" s="55"/>
      <c r="N14" s="55"/>
      <c r="O14" s="55"/>
      <c r="P14" s="55"/>
      <c r="Q14" s="58"/>
      <c r="R14" s="55"/>
    </row>
    <row r="15" spans="1:18" s="52" customFormat="1" ht="30" customHeight="1">
      <c r="A15" s="59"/>
      <c r="B15" s="60"/>
      <c r="C15" s="60"/>
      <c r="D15" s="60"/>
      <c r="E15" s="61"/>
      <c r="F15" s="61"/>
      <c r="G15" s="61"/>
      <c r="H15" s="61"/>
      <c r="I15" s="61"/>
      <c r="J15" s="58"/>
      <c r="K15" s="62"/>
      <c r="L15" s="62"/>
      <c r="M15" s="62"/>
      <c r="N15" s="62"/>
      <c r="O15" s="62"/>
      <c r="P15" s="62"/>
      <c r="Q15" s="62"/>
      <c r="R15" s="62"/>
    </row>
    <row r="16" spans="1:18" ht="30" customHeight="1">
      <c r="A16" s="54" t="s">
        <v>12</v>
      </c>
      <c r="B16" s="128" t="s">
        <v>11</v>
      </c>
      <c r="C16" s="128"/>
      <c r="D16" s="128"/>
      <c r="E16" s="129" t="s">
        <v>10</v>
      </c>
      <c r="F16" s="130"/>
      <c r="G16" s="130"/>
      <c r="H16" s="130"/>
      <c r="I16" s="130"/>
      <c r="J16" s="130"/>
      <c r="K16" s="130"/>
      <c r="L16" s="131"/>
      <c r="M16" s="129" t="s">
        <v>9</v>
      </c>
      <c r="N16" s="130"/>
      <c r="O16" s="130"/>
      <c r="P16" s="130"/>
      <c r="Q16" s="130"/>
      <c r="R16" s="131"/>
    </row>
    <row r="17" spans="1:18" ht="30" customHeight="1">
      <c r="A17" s="54" t="s">
        <v>54</v>
      </c>
      <c r="B17" s="111">
        <v>0.375</v>
      </c>
      <c r="C17" s="111"/>
      <c r="D17" s="111"/>
      <c r="E17" s="128" t="str">
        <f>A6</f>
        <v>アベーリャス千葉FC</v>
      </c>
      <c r="F17" s="128"/>
      <c r="G17" s="128"/>
      <c r="H17" s="128" t="s">
        <v>8</v>
      </c>
      <c r="I17" s="128"/>
      <c r="J17" s="128" t="str">
        <f>A7</f>
        <v>鎌ヶ谷蹴球会</v>
      </c>
      <c r="K17" s="128"/>
      <c r="L17" s="128"/>
      <c r="M17" s="128" t="str">
        <f>A12</f>
        <v>矢切SC A</v>
      </c>
      <c r="N17" s="128"/>
      <c r="O17" s="128"/>
      <c r="P17" s="128" t="str">
        <f>A13</f>
        <v>実籾マリンスターズ</v>
      </c>
      <c r="Q17" s="128"/>
      <c r="R17" s="128"/>
    </row>
    <row r="18" spans="1:18" ht="30" customHeight="1">
      <c r="A18" s="54" t="s">
        <v>17</v>
      </c>
      <c r="B18" s="111">
        <v>0.40277777777777773</v>
      </c>
      <c r="C18" s="111"/>
      <c r="D18" s="111"/>
      <c r="E18" s="128" t="str">
        <f>A11</f>
        <v>FC高津</v>
      </c>
      <c r="F18" s="128"/>
      <c r="G18" s="128"/>
      <c r="H18" s="128" t="s">
        <v>8</v>
      </c>
      <c r="I18" s="128"/>
      <c r="J18" s="128" t="str">
        <f>A12</f>
        <v>矢切SC A</v>
      </c>
      <c r="K18" s="128"/>
      <c r="L18" s="128"/>
      <c r="M18" s="128" t="str">
        <f>A6</f>
        <v>アベーリャス千葉FC</v>
      </c>
      <c r="N18" s="128"/>
      <c r="O18" s="128"/>
      <c r="P18" s="128" t="str">
        <f>A7</f>
        <v>鎌ヶ谷蹴球会</v>
      </c>
      <c r="Q18" s="128"/>
      <c r="R18" s="128"/>
    </row>
    <row r="19" spans="1:18" ht="30" customHeight="1">
      <c r="A19" s="54" t="s">
        <v>13</v>
      </c>
      <c r="B19" s="111">
        <v>0.430555555555555</v>
      </c>
      <c r="C19" s="111"/>
      <c r="D19" s="111"/>
      <c r="E19" s="128" t="str">
        <f>A6</f>
        <v>アベーリャス千葉FC</v>
      </c>
      <c r="F19" s="128"/>
      <c r="G19" s="128"/>
      <c r="H19" s="128" t="s">
        <v>8</v>
      </c>
      <c r="I19" s="128"/>
      <c r="J19" s="128" t="str">
        <f>A8</f>
        <v>鷺沼FC</v>
      </c>
      <c r="K19" s="128"/>
      <c r="L19" s="128"/>
      <c r="M19" s="128" t="str">
        <f>A11</f>
        <v>FC高津</v>
      </c>
      <c r="N19" s="128"/>
      <c r="O19" s="128"/>
      <c r="P19" s="128" t="str">
        <f>A12</f>
        <v>矢切SC A</v>
      </c>
      <c r="Q19" s="128"/>
      <c r="R19" s="128"/>
    </row>
    <row r="20" spans="1:18" ht="30" customHeight="1">
      <c r="A20" s="54" t="s">
        <v>14</v>
      </c>
      <c r="B20" s="111">
        <v>0.458333333333333</v>
      </c>
      <c r="C20" s="111"/>
      <c r="D20" s="111"/>
      <c r="E20" s="128" t="str">
        <f>A11</f>
        <v>FC高津</v>
      </c>
      <c r="F20" s="128"/>
      <c r="G20" s="128"/>
      <c r="H20" s="128" t="s">
        <v>8</v>
      </c>
      <c r="I20" s="128"/>
      <c r="J20" s="128" t="str">
        <f>A13</f>
        <v>実籾マリンスターズ</v>
      </c>
      <c r="K20" s="128"/>
      <c r="L20" s="128"/>
      <c r="M20" s="128" t="str">
        <f>A6</f>
        <v>アベーリャス千葉FC</v>
      </c>
      <c r="N20" s="128"/>
      <c r="O20" s="128"/>
      <c r="P20" s="128" t="str">
        <f>A8</f>
        <v>鷺沼FC</v>
      </c>
      <c r="Q20" s="128"/>
      <c r="R20" s="128"/>
    </row>
    <row r="21" spans="1:18" ht="30" customHeight="1">
      <c r="A21" s="54" t="s">
        <v>20</v>
      </c>
      <c r="B21" s="111">
        <v>0.486111111111111</v>
      </c>
      <c r="C21" s="111"/>
      <c r="D21" s="111"/>
      <c r="E21" s="128" t="str">
        <f>A7</f>
        <v>鎌ヶ谷蹴球会</v>
      </c>
      <c r="F21" s="128"/>
      <c r="G21" s="128"/>
      <c r="H21" s="128" t="s">
        <v>8</v>
      </c>
      <c r="I21" s="128"/>
      <c r="J21" s="128" t="str">
        <f>A8</f>
        <v>鷺沼FC</v>
      </c>
      <c r="K21" s="128"/>
      <c r="L21" s="128"/>
      <c r="M21" s="128" t="str">
        <f>A11</f>
        <v>FC高津</v>
      </c>
      <c r="N21" s="128"/>
      <c r="O21" s="128"/>
      <c r="P21" s="128" t="str">
        <f>A13</f>
        <v>実籾マリンスターズ</v>
      </c>
      <c r="Q21" s="128"/>
      <c r="R21" s="128"/>
    </row>
    <row r="22" spans="1:18" ht="30" customHeight="1">
      <c r="A22" s="54" t="s">
        <v>28</v>
      </c>
      <c r="B22" s="111">
        <v>0.513888888888889</v>
      </c>
      <c r="C22" s="111"/>
      <c r="D22" s="111"/>
      <c r="E22" s="128" t="str">
        <f>A12</f>
        <v>矢切SC A</v>
      </c>
      <c r="F22" s="128"/>
      <c r="G22" s="128"/>
      <c r="H22" s="128" t="s">
        <v>8</v>
      </c>
      <c r="I22" s="128"/>
      <c r="J22" s="128" t="str">
        <f>A13</f>
        <v>実籾マリンスターズ</v>
      </c>
      <c r="K22" s="128"/>
      <c r="L22" s="128"/>
      <c r="M22" s="128" t="str">
        <f>A7</f>
        <v>鎌ヶ谷蹴球会</v>
      </c>
      <c r="N22" s="128"/>
      <c r="O22" s="128"/>
      <c r="P22" s="128" t="str">
        <f>A8</f>
        <v>鷺沼FC</v>
      </c>
      <c r="Q22" s="128"/>
      <c r="R22" s="128"/>
    </row>
  </sheetData>
  <sheetProtection/>
  <mergeCells count="54">
    <mergeCell ref="B10:D10"/>
    <mergeCell ref="E10:G10"/>
    <mergeCell ref="H10:J10"/>
    <mergeCell ref="O4:R4"/>
    <mergeCell ref="B5:D5"/>
    <mergeCell ref="E5:G5"/>
    <mergeCell ref="H5:J5"/>
    <mergeCell ref="M21:O21"/>
    <mergeCell ref="H20:I20"/>
    <mergeCell ref="H19:I19"/>
    <mergeCell ref="E16:L16"/>
    <mergeCell ref="H21:I21"/>
    <mergeCell ref="C3:J3"/>
    <mergeCell ref="K3:N3"/>
    <mergeCell ref="A4:B4"/>
    <mergeCell ref="C4:J4"/>
    <mergeCell ref="K4:N4"/>
    <mergeCell ref="M22:O22"/>
    <mergeCell ref="P17:R17"/>
    <mergeCell ref="P18:R18"/>
    <mergeCell ref="P19:R19"/>
    <mergeCell ref="P20:R20"/>
    <mergeCell ref="P21:R21"/>
    <mergeCell ref="P22:R22"/>
    <mergeCell ref="M17:O17"/>
    <mergeCell ref="M18:O18"/>
    <mergeCell ref="M20:O20"/>
    <mergeCell ref="H22:I22"/>
    <mergeCell ref="J17:L17"/>
    <mergeCell ref="J18:L18"/>
    <mergeCell ref="J19:L19"/>
    <mergeCell ref="J20:L20"/>
    <mergeCell ref="J21:L21"/>
    <mergeCell ref="J22:L22"/>
    <mergeCell ref="H17:I17"/>
    <mergeCell ref="H18:I18"/>
    <mergeCell ref="B20:D20"/>
    <mergeCell ref="B22:D22"/>
    <mergeCell ref="E17:G17"/>
    <mergeCell ref="E18:G18"/>
    <mergeCell ref="E20:G20"/>
    <mergeCell ref="E21:G21"/>
    <mergeCell ref="E22:G22"/>
    <mergeCell ref="B21:D21"/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51" customWidth="1"/>
    <col min="2" max="18" width="4.625" style="51" customWidth="1"/>
    <col min="19" max="16384" width="10.625" style="51" customWidth="1"/>
  </cols>
  <sheetData>
    <row r="1" spans="1:18" ht="30" customHeight="1">
      <c r="A1" s="108" t="str">
        <f>'第1会場'!A1</f>
        <v>平成26年度　ラリー杯（3年生の部） 結果</v>
      </c>
      <c r="B1" s="108"/>
      <c r="C1" s="108"/>
      <c r="D1" s="108"/>
      <c r="E1" s="108"/>
      <c r="F1" s="108"/>
      <c r="G1" s="108"/>
      <c r="H1" s="108"/>
      <c r="I1" s="108"/>
      <c r="J1" s="108"/>
      <c r="K1" s="132"/>
      <c r="L1" s="132"/>
      <c r="M1" s="132"/>
      <c r="N1" s="132"/>
      <c r="O1" s="132"/>
      <c r="P1" s="132"/>
      <c r="Q1" s="132"/>
      <c r="R1" s="132"/>
    </row>
    <row r="3" spans="1:14" s="52" customFormat="1" ht="30" customHeight="1">
      <c r="A3" s="133" t="s">
        <v>15</v>
      </c>
      <c r="B3" s="133"/>
      <c r="C3" s="80" t="s">
        <v>88</v>
      </c>
      <c r="D3" s="80"/>
      <c r="E3" s="80"/>
      <c r="F3" s="80"/>
      <c r="G3" s="80"/>
      <c r="H3" s="80"/>
      <c r="I3" s="80"/>
      <c r="J3" s="80"/>
      <c r="K3" s="126"/>
      <c r="L3" s="126"/>
      <c r="M3" s="126"/>
      <c r="N3" s="126"/>
    </row>
    <row r="4" spans="1:18" s="52" customFormat="1" ht="30" customHeight="1">
      <c r="A4" s="127" t="s">
        <v>23</v>
      </c>
      <c r="B4" s="127"/>
      <c r="C4" s="127" t="s">
        <v>66</v>
      </c>
      <c r="D4" s="127"/>
      <c r="E4" s="127"/>
      <c r="F4" s="127"/>
      <c r="G4" s="127"/>
      <c r="H4" s="127"/>
      <c r="I4" s="127"/>
      <c r="J4" s="127"/>
      <c r="K4" s="119"/>
      <c r="L4" s="119"/>
      <c r="M4" s="119"/>
      <c r="N4" s="119"/>
      <c r="O4" s="119"/>
      <c r="P4" s="119"/>
      <c r="Q4" s="119"/>
      <c r="R4" s="119"/>
    </row>
    <row r="5" spans="1:20" ht="30" customHeight="1">
      <c r="A5" s="53" t="s">
        <v>60</v>
      </c>
      <c r="B5" s="120" t="str">
        <f>A6</f>
        <v>志津FC</v>
      </c>
      <c r="C5" s="121"/>
      <c r="D5" s="122"/>
      <c r="E5" s="123" t="str">
        <f>A7</f>
        <v>矢切SC B</v>
      </c>
      <c r="F5" s="124"/>
      <c r="G5" s="125"/>
      <c r="H5" s="120" t="str">
        <f>A8</f>
        <v>向山イレブンSC</v>
      </c>
      <c r="I5" s="121"/>
      <c r="J5" s="122"/>
      <c r="K5" s="54" t="s">
        <v>2</v>
      </c>
      <c r="L5" s="54" t="s">
        <v>0</v>
      </c>
      <c r="M5" s="54" t="s">
        <v>1</v>
      </c>
      <c r="N5" s="54" t="s">
        <v>7</v>
      </c>
      <c r="O5" s="54" t="s">
        <v>5</v>
      </c>
      <c r="P5" s="54" t="s">
        <v>3</v>
      </c>
      <c r="Q5" s="54" t="s">
        <v>4</v>
      </c>
      <c r="R5" s="54" t="s">
        <v>6</v>
      </c>
      <c r="T5" s="55"/>
    </row>
    <row r="6" spans="1:20" ht="30" customHeight="1">
      <c r="A6" s="12" t="s">
        <v>86</v>
      </c>
      <c r="B6" s="97"/>
      <c r="C6" s="98"/>
      <c r="D6" s="98"/>
      <c r="E6" s="99">
        <v>2</v>
      </c>
      <c r="F6" s="100" t="s">
        <v>93</v>
      </c>
      <c r="G6" s="101">
        <v>0</v>
      </c>
      <c r="H6" s="100">
        <v>2</v>
      </c>
      <c r="I6" s="100" t="s">
        <v>105</v>
      </c>
      <c r="J6" s="101">
        <v>2</v>
      </c>
      <c r="K6" s="102">
        <f>L6*3+M6*1</f>
        <v>4</v>
      </c>
      <c r="L6" s="103">
        <f>COUNTIF(B6:J6,"○")</f>
        <v>1</v>
      </c>
      <c r="M6" s="103">
        <f>COUNTIF(B6:J6,"△")</f>
        <v>1</v>
      </c>
      <c r="N6" s="103">
        <f>COUNTIF(B6:J6,"●")</f>
        <v>0</v>
      </c>
      <c r="O6" s="103">
        <f>P6-Q6</f>
        <v>2</v>
      </c>
      <c r="P6" s="103">
        <f>B6+E6+H6</f>
        <v>4</v>
      </c>
      <c r="Q6" s="103">
        <f>D6+G6+J6</f>
        <v>2</v>
      </c>
      <c r="R6" s="103">
        <f>RANK(S6,S6:S8)</f>
        <v>1</v>
      </c>
      <c r="S6" s="63">
        <f>K6*10000+O6*100+P6</f>
        <v>40204</v>
      </c>
      <c r="T6" s="55"/>
    </row>
    <row r="7" spans="1:20" ht="30" customHeight="1">
      <c r="A7" s="12" t="s">
        <v>79</v>
      </c>
      <c r="B7" s="99">
        <v>0</v>
      </c>
      <c r="C7" s="100" t="s">
        <v>96</v>
      </c>
      <c r="D7" s="101">
        <v>2</v>
      </c>
      <c r="E7" s="104"/>
      <c r="F7" s="105"/>
      <c r="G7" s="106"/>
      <c r="H7" s="99">
        <v>0</v>
      </c>
      <c r="I7" s="100" t="s">
        <v>106</v>
      </c>
      <c r="J7" s="101">
        <v>0</v>
      </c>
      <c r="K7" s="102">
        <f>L7*3+M7*1</f>
        <v>1</v>
      </c>
      <c r="L7" s="103">
        <f>COUNTIF(B7:J7,"○")</f>
        <v>0</v>
      </c>
      <c r="M7" s="103">
        <f>COUNTIF(B7:J7,"△")</f>
        <v>1</v>
      </c>
      <c r="N7" s="103">
        <f>COUNTIF(B7:J7,"●")</f>
        <v>1</v>
      </c>
      <c r="O7" s="103">
        <f>P7-Q7</f>
        <v>-2</v>
      </c>
      <c r="P7" s="103">
        <f>B7+E7+H7</f>
        <v>0</v>
      </c>
      <c r="Q7" s="103">
        <f>D7+G7+J7</f>
        <v>2</v>
      </c>
      <c r="R7" s="103">
        <f>RANK(S7,S6:S8)</f>
        <v>3</v>
      </c>
      <c r="S7" s="63">
        <f>K7*10000+O7*100+P7</f>
        <v>9800</v>
      </c>
      <c r="T7" s="55"/>
    </row>
    <row r="8" spans="1:19" ht="30" customHeight="1">
      <c r="A8" s="13" t="s">
        <v>75</v>
      </c>
      <c r="B8" s="107">
        <v>2</v>
      </c>
      <c r="C8" s="100" t="s">
        <v>107</v>
      </c>
      <c r="D8" s="101">
        <v>2</v>
      </c>
      <c r="E8" s="99">
        <v>0</v>
      </c>
      <c r="F8" s="100" t="s">
        <v>105</v>
      </c>
      <c r="G8" s="101">
        <v>0</v>
      </c>
      <c r="H8" s="105"/>
      <c r="I8" s="105"/>
      <c r="J8" s="106"/>
      <c r="K8" s="102">
        <f>L8*3+M8*1</f>
        <v>2</v>
      </c>
      <c r="L8" s="103">
        <f>COUNTIF(B8:J8,"○")</f>
        <v>0</v>
      </c>
      <c r="M8" s="103">
        <f>COUNTIF(B8:J8,"△")</f>
        <v>2</v>
      </c>
      <c r="N8" s="103">
        <f>COUNTIF(B8:J8,"●")</f>
        <v>0</v>
      </c>
      <c r="O8" s="103">
        <f>P8-Q8</f>
        <v>0</v>
      </c>
      <c r="P8" s="103">
        <f>B8+E8+H8</f>
        <v>2</v>
      </c>
      <c r="Q8" s="103">
        <f>D8+G8+J8</f>
        <v>2</v>
      </c>
      <c r="R8" s="103">
        <f>RANK(S8,S6:S8)</f>
        <v>2</v>
      </c>
      <c r="S8" s="63">
        <f>K8*10000+O8*100+P8</f>
        <v>20002</v>
      </c>
    </row>
    <row r="10" spans="1:18" ht="30" customHeight="1">
      <c r="A10" s="53" t="s">
        <v>61</v>
      </c>
      <c r="B10" s="120" t="str">
        <f>A11</f>
        <v>高洲コスモスFC</v>
      </c>
      <c r="C10" s="121"/>
      <c r="D10" s="122"/>
      <c r="E10" s="123" t="str">
        <f>A12</f>
        <v>白井冨士FC</v>
      </c>
      <c r="F10" s="124"/>
      <c r="G10" s="125"/>
      <c r="H10" s="120" t="str">
        <f>A13</f>
        <v>MSS・香澄</v>
      </c>
      <c r="I10" s="121"/>
      <c r="J10" s="122"/>
      <c r="K10" s="54" t="s">
        <v>2</v>
      </c>
      <c r="L10" s="54" t="s">
        <v>0</v>
      </c>
      <c r="M10" s="54" t="s">
        <v>1</v>
      </c>
      <c r="N10" s="54" t="s">
        <v>7</v>
      </c>
      <c r="O10" s="54" t="s">
        <v>5</v>
      </c>
      <c r="P10" s="54" t="s">
        <v>3</v>
      </c>
      <c r="Q10" s="54" t="s">
        <v>4</v>
      </c>
      <c r="R10" s="54" t="s">
        <v>6</v>
      </c>
    </row>
    <row r="11" spans="1:19" ht="30" customHeight="1">
      <c r="A11" s="12" t="s">
        <v>82</v>
      </c>
      <c r="B11" s="97"/>
      <c r="C11" s="98"/>
      <c r="D11" s="98"/>
      <c r="E11" s="99">
        <v>1</v>
      </c>
      <c r="F11" s="100" t="s">
        <v>108</v>
      </c>
      <c r="G11" s="101">
        <v>0</v>
      </c>
      <c r="H11" s="100">
        <v>2</v>
      </c>
      <c r="I11" s="100" t="s">
        <v>109</v>
      </c>
      <c r="J11" s="101">
        <v>0</v>
      </c>
      <c r="K11" s="102">
        <f>L11*3+M11*1</f>
        <v>6</v>
      </c>
      <c r="L11" s="103">
        <f>COUNTIF(B11:J11,"○")</f>
        <v>2</v>
      </c>
      <c r="M11" s="103">
        <f>COUNTIF(B11:J11,"△")</f>
        <v>0</v>
      </c>
      <c r="N11" s="103">
        <f>COUNTIF(B11:J11,"●")</f>
        <v>0</v>
      </c>
      <c r="O11" s="103">
        <f>P11-Q11</f>
        <v>3</v>
      </c>
      <c r="P11" s="103">
        <f>B11+E11+H11</f>
        <v>3</v>
      </c>
      <c r="Q11" s="103">
        <f>D11+G11+J11</f>
        <v>0</v>
      </c>
      <c r="R11" s="103">
        <f>RANK(S11,S11:S13)</f>
        <v>1</v>
      </c>
      <c r="S11" s="63">
        <f>K11*10000+O11*100+P11</f>
        <v>60303</v>
      </c>
    </row>
    <row r="12" spans="1:19" ht="30" customHeight="1">
      <c r="A12" s="13" t="s">
        <v>85</v>
      </c>
      <c r="B12" s="99">
        <v>0</v>
      </c>
      <c r="C12" s="100" t="s">
        <v>100</v>
      </c>
      <c r="D12" s="101">
        <v>1</v>
      </c>
      <c r="E12" s="104"/>
      <c r="F12" s="105"/>
      <c r="G12" s="106"/>
      <c r="H12" s="99">
        <v>5</v>
      </c>
      <c r="I12" s="100" t="s">
        <v>98</v>
      </c>
      <c r="J12" s="101">
        <v>0</v>
      </c>
      <c r="K12" s="102">
        <f>L12*3+M12*1</f>
        <v>3</v>
      </c>
      <c r="L12" s="103">
        <f>COUNTIF(B12:J12,"○")</f>
        <v>1</v>
      </c>
      <c r="M12" s="103">
        <f>COUNTIF(B12:J12,"△")</f>
        <v>0</v>
      </c>
      <c r="N12" s="103">
        <f>COUNTIF(B12:J12,"●")</f>
        <v>1</v>
      </c>
      <c r="O12" s="103">
        <f>P12-Q12</f>
        <v>4</v>
      </c>
      <c r="P12" s="103">
        <f>B12+E12+H12</f>
        <v>5</v>
      </c>
      <c r="Q12" s="103">
        <f>D12+G12+J12</f>
        <v>1</v>
      </c>
      <c r="R12" s="103">
        <f>RANK(S12,S11:S13)</f>
        <v>2</v>
      </c>
      <c r="S12" s="63">
        <f>K12*10000+O12*100+P12</f>
        <v>30405</v>
      </c>
    </row>
    <row r="13" spans="1:19" ht="30" customHeight="1">
      <c r="A13" s="13" t="s">
        <v>68</v>
      </c>
      <c r="B13" s="107">
        <v>0</v>
      </c>
      <c r="C13" s="100" t="s">
        <v>97</v>
      </c>
      <c r="D13" s="101">
        <v>2</v>
      </c>
      <c r="E13" s="99">
        <v>0</v>
      </c>
      <c r="F13" s="100" t="s">
        <v>110</v>
      </c>
      <c r="G13" s="101">
        <v>5</v>
      </c>
      <c r="H13" s="105"/>
      <c r="I13" s="105"/>
      <c r="J13" s="106"/>
      <c r="K13" s="102">
        <f>L13*3+M13*1</f>
        <v>0</v>
      </c>
      <c r="L13" s="103">
        <f>COUNTIF(B13:J13,"○")</f>
        <v>0</v>
      </c>
      <c r="M13" s="103">
        <f>COUNTIF(B13:J13,"△")</f>
        <v>0</v>
      </c>
      <c r="N13" s="103">
        <f>COUNTIF(B13:J13,"●")</f>
        <v>2</v>
      </c>
      <c r="O13" s="103">
        <f>P13-Q13</f>
        <v>-7</v>
      </c>
      <c r="P13" s="103">
        <f>B13+E13+H13</f>
        <v>0</v>
      </c>
      <c r="Q13" s="103">
        <f>D13+G13+J13</f>
        <v>7</v>
      </c>
      <c r="R13" s="103">
        <f>RANK(S13,S11:S13)</f>
        <v>3</v>
      </c>
      <c r="S13" s="63">
        <f>K13*10000+O13*100+P13</f>
        <v>-700</v>
      </c>
    </row>
    <row r="14" spans="1:18" ht="30" customHeight="1">
      <c r="A14" s="56"/>
      <c r="B14" s="57"/>
      <c r="C14" s="55"/>
      <c r="D14" s="58"/>
      <c r="E14" s="58"/>
      <c r="F14" s="55"/>
      <c r="G14" s="58"/>
      <c r="H14" s="58"/>
      <c r="I14" s="58"/>
      <c r="J14" s="58"/>
      <c r="K14" s="55"/>
      <c r="L14" s="55"/>
      <c r="M14" s="55"/>
      <c r="N14" s="55"/>
      <c r="O14" s="55"/>
      <c r="P14" s="55"/>
      <c r="Q14" s="58"/>
      <c r="R14" s="55"/>
    </row>
    <row r="15" spans="1:18" s="52" customFormat="1" ht="30" customHeight="1">
      <c r="A15" s="59"/>
      <c r="B15" s="60"/>
      <c r="C15" s="60"/>
      <c r="D15" s="60"/>
      <c r="E15" s="61"/>
      <c r="F15" s="61"/>
      <c r="G15" s="61"/>
      <c r="H15" s="61"/>
      <c r="I15" s="61"/>
      <c r="J15" s="58"/>
      <c r="K15" s="62"/>
      <c r="L15" s="62"/>
      <c r="M15" s="62"/>
      <c r="N15" s="62"/>
      <c r="O15" s="62"/>
      <c r="P15" s="62"/>
      <c r="Q15" s="62"/>
      <c r="R15" s="62"/>
    </row>
    <row r="16" spans="1:18" ht="30" customHeight="1">
      <c r="A16" s="54" t="s">
        <v>12</v>
      </c>
      <c r="B16" s="128" t="s">
        <v>11</v>
      </c>
      <c r="C16" s="128"/>
      <c r="D16" s="128"/>
      <c r="E16" s="129" t="s">
        <v>10</v>
      </c>
      <c r="F16" s="130"/>
      <c r="G16" s="130"/>
      <c r="H16" s="130"/>
      <c r="I16" s="130"/>
      <c r="J16" s="130"/>
      <c r="K16" s="130"/>
      <c r="L16" s="131"/>
      <c r="M16" s="129" t="s">
        <v>9</v>
      </c>
      <c r="N16" s="130"/>
      <c r="O16" s="130"/>
      <c r="P16" s="130"/>
      <c r="Q16" s="130"/>
      <c r="R16" s="131"/>
    </row>
    <row r="17" spans="1:18" ht="30" customHeight="1">
      <c r="A17" s="54" t="s">
        <v>55</v>
      </c>
      <c r="B17" s="111">
        <v>0.375</v>
      </c>
      <c r="C17" s="111"/>
      <c r="D17" s="111"/>
      <c r="E17" s="128" t="str">
        <f>A6</f>
        <v>志津FC</v>
      </c>
      <c r="F17" s="128"/>
      <c r="G17" s="128"/>
      <c r="H17" s="128" t="s">
        <v>8</v>
      </c>
      <c r="I17" s="128"/>
      <c r="J17" s="128" t="str">
        <f>A7</f>
        <v>矢切SC B</v>
      </c>
      <c r="K17" s="128"/>
      <c r="L17" s="128"/>
      <c r="M17" s="128" t="str">
        <f>A12</f>
        <v>白井冨士FC</v>
      </c>
      <c r="N17" s="128"/>
      <c r="O17" s="128"/>
      <c r="P17" s="128" t="str">
        <f>A13</f>
        <v>MSS・香澄</v>
      </c>
      <c r="Q17" s="128"/>
      <c r="R17" s="128"/>
    </row>
    <row r="18" spans="1:18" ht="30" customHeight="1">
      <c r="A18" s="54" t="s">
        <v>17</v>
      </c>
      <c r="B18" s="111">
        <v>0.40277777777777773</v>
      </c>
      <c r="C18" s="111"/>
      <c r="D18" s="111"/>
      <c r="E18" s="128" t="str">
        <f>A11</f>
        <v>高洲コスモスFC</v>
      </c>
      <c r="F18" s="128"/>
      <c r="G18" s="128"/>
      <c r="H18" s="128" t="s">
        <v>8</v>
      </c>
      <c r="I18" s="128"/>
      <c r="J18" s="128" t="str">
        <f>A12</f>
        <v>白井冨士FC</v>
      </c>
      <c r="K18" s="128"/>
      <c r="L18" s="128"/>
      <c r="M18" s="128" t="str">
        <f>A6</f>
        <v>志津FC</v>
      </c>
      <c r="N18" s="128"/>
      <c r="O18" s="128"/>
      <c r="P18" s="128" t="str">
        <f>A7</f>
        <v>矢切SC B</v>
      </c>
      <c r="Q18" s="128"/>
      <c r="R18" s="128"/>
    </row>
    <row r="19" spans="1:18" ht="30" customHeight="1">
      <c r="A19" s="54" t="s">
        <v>13</v>
      </c>
      <c r="B19" s="111">
        <v>0.430555555555555</v>
      </c>
      <c r="C19" s="111"/>
      <c r="D19" s="111"/>
      <c r="E19" s="128" t="str">
        <f>A6</f>
        <v>志津FC</v>
      </c>
      <c r="F19" s="128"/>
      <c r="G19" s="128"/>
      <c r="H19" s="128" t="s">
        <v>8</v>
      </c>
      <c r="I19" s="128"/>
      <c r="J19" s="128" t="str">
        <f>A8</f>
        <v>向山イレブンSC</v>
      </c>
      <c r="K19" s="128"/>
      <c r="L19" s="128"/>
      <c r="M19" s="128" t="str">
        <f>A11</f>
        <v>高洲コスモスFC</v>
      </c>
      <c r="N19" s="128"/>
      <c r="O19" s="128"/>
      <c r="P19" s="128" t="str">
        <f>A12</f>
        <v>白井冨士FC</v>
      </c>
      <c r="Q19" s="128"/>
      <c r="R19" s="128"/>
    </row>
    <row r="20" spans="1:18" ht="30" customHeight="1">
      <c r="A20" s="54" t="s">
        <v>14</v>
      </c>
      <c r="B20" s="111">
        <v>0.458333333333333</v>
      </c>
      <c r="C20" s="111"/>
      <c r="D20" s="111"/>
      <c r="E20" s="128" t="str">
        <f>A11</f>
        <v>高洲コスモスFC</v>
      </c>
      <c r="F20" s="128"/>
      <c r="G20" s="128"/>
      <c r="H20" s="128" t="s">
        <v>8</v>
      </c>
      <c r="I20" s="128"/>
      <c r="J20" s="128" t="str">
        <f>A13</f>
        <v>MSS・香澄</v>
      </c>
      <c r="K20" s="128"/>
      <c r="L20" s="128"/>
      <c r="M20" s="128" t="str">
        <f>A6</f>
        <v>志津FC</v>
      </c>
      <c r="N20" s="128"/>
      <c r="O20" s="128"/>
      <c r="P20" s="128" t="str">
        <f>A8</f>
        <v>向山イレブンSC</v>
      </c>
      <c r="Q20" s="128"/>
      <c r="R20" s="128"/>
    </row>
    <row r="21" spans="1:18" ht="30" customHeight="1">
      <c r="A21" s="54" t="s">
        <v>20</v>
      </c>
      <c r="B21" s="111">
        <v>0.486111111111111</v>
      </c>
      <c r="C21" s="111"/>
      <c r="D21" s="111"/>
      <c r="E21" s="128" t="str">
        <f>A7</f>
        <v>矢切SC B</v>
      </c>
      <c r="F21" s="128"/>
      <c r="G21" s="128"/>
      <c r="H21" s="128" t="s">
        <v>8</v>
      </c>
      <c r="I21" s="128"/>
      <c r="J21" s="128" t="str">
        <f>A8</f>
        <v>向山イレブンSC</v>
      </c>
      <c r="K21" s="128"/>
      <c r="L21" s="128"/>
      <c r="M21" s="128" t="str">
        <f>A11</f>
        <v>高洲コスモスFC</v>
      </c>
      <c r="N21" s="128"/>
      <c r="O21" s="128"/>
      <c r="P21" s="128" t="str">
        <f>A13</f>
        <v>MSS・香澄</v>
      </c>
      <c r="Q21" s="128"/>
      <c r="R21" s="128"/>
    </row>
    <row r="22" spans="1:18" ht="30" customHeight="1">
      <c r="A22" s="54" t="s">
        <v>28</v>
      </c>
      <c r="B22" s="111">
        <v>0.513888888888889</v>
      </c>
      <c r="C22" s="111"/>
      <c r="D22" s="111"/>
      <c r="E22" s="128" t="str">
        <f>A12</f>
        <v>白井冨士FC</v>
      </c>
      <c r="F22" s="128"/>
      <c r="G22" s="128"/>
      <c r="H22" s="128" t="s">
        <v>8</v>
      </c>
      <c r="I22" s="128"/>
      <c r="J22" s="128" t="str">
        <f>A13</f>
        <v>MSS・香澄</v>
      </c>
      <c r="K22" s="128"/>
      <c r="L22" s="128"/>
      <c r="M22" s="128" t="str">
        <f>A7</f>
        <v>矢切SC B</v>
      </c>
      <c r="N22" s="128"/>
      <c r="O22" s="128"/>
      <c r="P22" s="128" t="str">
        <f>A8</f>
        <v>向山イレブンSC</v>
      </c>
      <c r="Q22" s="128"/>
      <c r="R22" s="128"/>
    </row>
  </sheetData>
  <sheetProtection/>
  <mergeCells count="54"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  <mergeCell ref="B22:D22"/>
    <mergeCell ref="E17:G17"/>
    <mergeCell ref="E18:G18"/>
    <mergeCell ref="E20:G20"/>
    <mergeCell ref="E21:G21"/>
    <mergeCell ref="E22:G22"/>
    <mergeCell ref="B21:D21"/>
    <mergeCell ref="P21:R21"/>
    <mergeCell ref="P22:R22"/>
    <mergeCell ref="H20:I20"/>
    <mergeCell ref="M22:O22"/>
    <mergeCell ref="H21:I21"/>
    <mergeCell ref="H22:I22"/>
    <mergeCell ref="J20:L20"/>
    <mergeCell ref="J21:L21"/>
    <mergeCell ref="M20:O20"/>
    <mergeCell ref="J22:L22"/>
    <mergeCell ref="B10:D10"/>
    <mergeCell ref="E10:G10"/>
    <mergeCell ref="H10:J10"/>
    <mergeCell ref="P20:R20"/>
    <mergeCell ref="B20:D20"/>
    <mergeCell ref="H18:I18"/>
    <mergeCell ref="H19:I19"/>
    <mergeCell ref="E16:L16"/>
    <mergeCell ref="H17:I17"/>
    <mergeCell ref="M21:O21"/>
    <mergeCell ref="M17:O17"/>
    <mergeCell ref="J17:L17"/>
    <mergeCell ref="J18:L18"/>
    <mergeCell ref="J19:L19"/>
    <mergeCell ref="P17:R17"/>
    <mergeCell ref="P18:R18"/>
    <mergeCell ref="P19:R19"/>
    <mergeCell ref="M18:O18"/>
    <mergeCell ref="C3:J3"/>
    <mergeCell ref="K3:N3"/>
    <mergeCell ref="A4:B4"/>
    <mergeCell ref="C4:J4"/>
    <mergeCell ref="K4:N4"/>
    <mergeCell ref="O4:R4"/>
    <mergeCell ref="B5:D5"/>
    <mergeCell ref="E5:G5"/>
    <mergeCell ref="H5:J5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" sqref="A1:Q1"/>
    </sheetView>
  </sheetViews>
  <sheetFormatPr defaultColWidth="3.625" defaultRowHeight="34.5" customHeight="1"/>
  <cols>
    <col min="1" max="30" width="3.00390625" style="32" customWidth="1"/>
    <col min="31" max="31" width="2.625" style="32" customWidth="1"/>
    <col min="32" max="16384" width="3.625" style="32" customWidth="1"/>
  </cols>
  <sheetData>
    <row r="1" spans="1:30" ht="30" customHeight="1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18" s="37" customFormat="1" ht="30" customHeight="1">
      <c r="A3" s="148" t="s">
        <v>31</v>
      </c>
      <c r="B3" s="148"/>
      <c r="C3" s="148"/>
      <c r="D3" s="148"/>
      <c r="E3" s="148"/>
      <c r="F3" s="148"/>
      <c r="G3" s="148"/>
      <c r="H3" s="135" t="s">
        <v>89</v>
      </c>
      <c r="I3" s="135"/>
      <c r="J3" s="135"/>
      <c r="K3" s="135"/>
      <c r="L3" s="135"/>
      <c r="M3" s="135"/>
      <c r="N3" s="135"/>
      <c r="O3" s="135"/>
      <c r="P3" s="135"/>
      <c r="Q3" s="135"/>
      <c r="R3" s="36"/>
    </row>
    <row r="4" spans="1:18" s="37" customFormat="1" ht="30" customHeight="1">
      <c r="A4" s="149" t="s">
        <v>90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36"/>
    </row>
    <row r="5" spans="10:17" s="37" customFormat="1" ht="34.5" customHeight="1">
      <c r="J5" s="35"/>
      <c r="K5" s="35"/>
      <c r="L5" s="35"/>
      <c r="M5" s="35"/>
      <c r="N5" s="139" t="s">
        <v>114</v>
      </c>
      <c r="O5" s="140"/>
      <c r="P5" s="140"/>
      <c r="Q5" s="141"/>
    </row>
    <row r="6" spans="8:30" s="37" customFormat="1" ht="34.5" customHeight="1" thickBot="1">
      <c r="H6" s="37">
        <v>0</v>
      </c>
      <c r="J6" s="175"/>
      <c r="K6" s="175"/>
      <c r="L6" s="175"/>
      <c r="M6" s="175"/>
      <c r="N6" s="175"/>
      <c r="O6" s="191"/>
      <c r="P6" s="193"/>
      <c r="Q6" s="170"/>
      <c r="R6" s="170"/>
      <c r="S6" s="170"/>
      <c r="T6" s="170"/>
      <c r="U6" s="170"/>
      <c r="V6" s="170"/>
      <c r="W6" s="170">
        <v>2</v>
      </c>
      <c r="X6" s="38"/>
      <c r="Y6" s="38"/>
      <c r="Z6" s="39"/>
      <c r="AA6" s="39"/>
      <c r="AB6" s="39"/>
      <c r="AC6" s="40"/>
      <c r="AD6" s="41"/>
    </row>
    <row r="7" spans="1:30" s="37" customFormat="1" ht="34.5" customHeight="1" thickBot="1" thickTop="1">
      <c r="A7" s="39"/>
      <c r="B7" s="39"/>
      <c r="C7" s="39"/>
      <c r="D7" s="170">
        <v>0</v>
      </c>
      <c r="E7" s="170"/>
      <c r="F7" s="170"/>
      <c r="G7" s="192">
        <v>4</v>
      </c>
      <c r="H7" s="44">
        <v>3</v>
      </c>
      <c r="I7" s="44"/>
      <c r="J7" s="175"/>
      <c r="K7" s="175">
        <v>0</v>
      </c>
      <c r="L7" s="40"/>
      <c r="M7" s="43"/>
      <c r="N7" s="145" t="s">
        <v>43</v>
      </c>
      <c r="O7" s="145"/>
      <c r="P7" s="134"/>
      <c r="Q7" s="134"/>
      <c r="R7" s="38"/>
      <c r="S7" s="38"/>
      <c r="T7" s="170">
        <v>2</v>
      </c>
      <c r="U7" s="170"/>
      <c r="V7" s="170"/>
      <c r="W7" s="192"/>
      <c r="X7" s="175"/>
      <c r="Y7" s="175"/>
      <c r="Z7" s="175"/>
      <c r="AA7" s="175">
        <v>0</v>
      </c>
      <c r="AB7" s="38"/>
      <c r="AC7" s="39"/>
      <c r="AD7" s="39"/>
    </row>
    <row r="8" spans="1:30" s="37" customFormat="1" ht="34.5" customHeight="1" thickBot="1" thickTop="1">
      <c r="A8" s="39"/>
      <c r="B8" s="175">
        <v>0</v>
      </c>
      <c r="C8" s="191"/>
      <c r="D8" s="169"/>
      <c r="E8" s="170">
        <v>6</v>
      </c>
      <c r="F8" s="134" t="s">
        <v>44</v>
      </c>
      <c r="G8" s="134"/>
      <c r="H8" s="145"/>
      <c r="I8" s="145"/>
      <c r="J8" s="43">
        <v>0</v>
      </c>
      <c r="K8" s="174"/>
      <c r="L8" s="193"/>
      <c r="M8" s="170">
        <v>4</v>
      </c>
      <c r="N8" s="39"/>
      <c r="O8" s="39"/>
      <c r="P8" s="39"/>
      <c r="Q8" s="39"/>
      <c r="R8" s="170">
        <v>1</v>
      </c>
      <c r="S8" s="192"/>
      <c r="T8" s="40"/>
      <c r="U8" s="43">
        <v>0</v>
      </c>
      <c r="V8" s="134" t="s">
        <v>45</v>
      </c>
      <c r="W8" s="134"/>
      <c r="X8" s="145"/>
      <c r="Y8" s="145"/>
      <c r="Z8" s="42">
        <v>0</v>
      </c>
      <c r="AA8" s="172"/>
      <c r="AB8" s="173"/>
      <c r="AC8" s="171">
        <v>2</v>
      </c>
      <c r="AD8" s="39"/>
    </row>
    <row r="9" spans="1:30" s="37" customFormat="1" ht="34.5" customHeight="1" thickTop="1">
      <c r="A9" s="39"/>
      <c r="B9" s="147" t="s">
        <v>46</v>
      </c>
      <c r="C9" s="145"/>
      <c r="D9" s="134"/>
      <c r="E9" s="166"/>
      <c r="F9" s="38"/>
      <c r="G9" s="38"/>
      <c r="H9" s="38"/>
      <c r="I9" s="38"/>
      <c r="J9" s="147" t="s">
        <v>47</v>
      </c>
      <c r="K9" s="145"/>
      <c r="L9" s="134"/>
      <c r="M9" s="166"/>
      <c r="N9" s="43"/>
      <c r="O9" s="38"/>
      <c r="P9" s="38"/>
      <c r="Q9" s="168"/>
      <c r="R9" s="134" t="s">
        <v>48</v>
      </c>
      <c r="S9" s="134"/>
      <c r="T9" s="145"/>
      <c r="U9" s="146"/>
      <c r="V9" s="43"/>
      <c r="W9" s="43"/>
      <c r="X9" s="43"/>
      <c r="Y9" s="38"/>
      <c r="Z9" s="147" t="s">
        <v>49</v>
      </c>
      <c r="AA9" s="145"/>
      <c r="AB9" s="134"/>
      <c r="AC9" s="166"/>
      <c r="AD9" s="43"/>
    </row>
    <row r="10" spans="1:30" s="48" customFormat="1" ht="90" customHeight="1">
      <c r="A10" s="142" t="str">
        <f>IF('第1会場'!R6=1,'第1会場'!A6,IF('第1会場'!R7=1,'第1会場'!A7,IF('第1会場'!R8=1,'第1会場'!A8,"A")))</f>
        <v>大久保SC A</v>
      </c>
      <c r="B10" s="143"/>
      <c r="C10" s="47"/>
      <c r="D10" s="47"/>
      <c r="E10" s="142" t="str">
        <f>IF('第1会場'!R11=1,'第1会場'!A11,IF('第1会場'!R12=1,'第1会場'!A12,IF('第1会場'!R13=1,'第1会場'!A13,"B")))</f>
        <v>バディーSC千葉　A</v>
      </c>
      <c r="F10" s="143"/>
      <c r="G10" s="47"/>
      <c r="H10" s="47"/>
      <c r="I10" s="142" t="str">
        <f>IF('第3会場'!R6=1,'第3会場'!A6,IF('第3会場'!R7=1,'第3会場'!A7,IF('第3会場'!R8=1,'第3会場'!A8,"E")))</f>
        <v>鷺沼FC</v>
      </c>
      <c r="J10" s="143"/>
      <c r="K10" s="47"/>
      <c r="L10" s="47"/>
      <c r="M10" s="142" t="str">
        <f>IF('第3会場'!R12=1,'第3会場'!A12,IF('第3会場'!R13=1,'第3会場'!A13,IF('第3会場'!R14=1,'第3会場'!A14,"F")))</f>
        <v>矢切SC A</v>
      </c>
      <c r="N10" s="143"/>
      <c r="O10" s="47"/>
      <c r="P10" s="47"/>
      <c r="Q10" s="142" t="str">
        <f>IF('第2会場'!R6=1,'第2会場'!A6,IF('第2会場'!R7=1,'第2会場'!A7,IF('第2会場'!R8=1,'第2会場'!A8,"C")))</f>
        <v>藤崎SC</v>
      </c>
      <c r="R10" s="143"/>
      <c r="S10" s="47"/>
      <c r="T10" s="47"/>
      <c r="U10" s="142" t="str">
        <f>IF('第2会場'!R12=1,'第2会場'!A12,IF('第2会場'!R13=1,'第2会場'!A13,IF('第2会場'!R14=1,'第2会場'!A14,"D")))</f>
        <v>東習志野FC</v>
      </c>
      <c r="V10" s="143"/>
      <c r="W10" s="47"/>
      <c r="X10" s="47"/>
      <c r="Y10" s="142" t="str">
        <f>IF('第4会場'!R6=1,'第4会場'!A6,IF('第4会場'!R7=1,'第4会場'!A7,IF('第4会場'!R8=1,'第4会場'!A8,"G")))</f>
        <v>志津FC</v>
      </c>
      <c r="Z10" s="143"/>
      <c r="AA10" s="47"/>
      <c r="AB10" s="47"/>
      <c r="AC10" s="142" t="str">
        <f>IF('第4会場'!R11=1,'第4会場'!A11,IF('第4会場'!R12=1,'第4会場'!A12,IF('第4会場'!R13=1,'第4会場'!A13,"H")))</f>
        <v>高洲コスモスFC</v>
      </c>
      <c r="AD10" s="143"/>
    </row>
    <row r="11" spans="1:30" s="37" customFormat="1" ht="34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  <c r="T11" s="50"/>
      <c r="U11" s="49"/>
      <c r="V11" s="49"/>
      <c r="W11" s="49"/>
      <c r="X11" s="49"/>
      <c r="Y11" s="49"/>
      <c r="Z11" s="49"/>
      <c r="AA11" s="50"/>
      <c r="AB11" s="49"/>
      <c r="AC11" s="49"/>
      <c r="AD11" s="49"/>
    </row>
    <row r="12" spans="1:30" s="37" customFormat="1" ht="34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50"/>
      <c r="U12" s="49"/>
      <c r="V12" s="49"/>
      <c r="W12" s="49"/>
      <c r="X12" s="49"/>
      <c r="Y12" s="49"/>
      <c r="Z12" s="49"/>
      <c r="AA12" s="50"/>
      <c r="AB12" s="49"/>
      <c r="AC12" s="49"/>
      <c r="AD12" s="49"/>
    </row>
    <row r="13" spans="1:30" s="37" customFormat="1" ht="34.5" customHeight="1">
      <c r="A13" s="139" t="s">
        <v>12</v>
      </c>
      <c r="B13" s="140"/>
      <c r="C13" s="140"/>
      <c r="D13" s="141"/>
      <c r="E13" s="139" t="s">
        <v>16</v>
      </c>
      <c r="F13" s="140"/>
      <c r="G13" s="140"/>
      <c r="H13" s="141"/>
      <c r="I13" s="139" t="s">
        <v>10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  <c r="U13" s="139" t="s">
        <v>9</v>
      </c>
      <c r="V13" s="140"/>
      <c r="W13" s="140"/>
      <c r="X13" s="140"/>
      <c r="Y13" s="140"/>
      <c r="Z13" s="140"/>
      <c r="AA13" s="140"/>
      <c r="AB13" s="140"/>
      <c r="AC13" s="140"/>
      <c r="AD13" s="141"/>
    </row>
    <row r="14" spans="1:30" s="37" customFormat="1" ht="34.5" customHeight="1">
      <c r="A14" s="139" t="s">
        <v>50</v>
      </c>
      <c r="B14" s="140"/>
      <c r="C14" s="140"/>
      <c r="D14" s="141"/>
      <c r="E14" s="144">
        <v>0.375</v>
      </c>
      <c r="F14" s="164"/>
      <c r="G14" s="164"/>
      <c r="H14" s="165"/>
      <c r="I14" s="136" t="str">
        <f>A10</f>
        <v>大久保SC A</v>
      </c>
      <c r="J14" s="137"/>
      <c r="K14" s="137"/>
      <c r="L14" s="137"/>
      <c r="M14" s="138"/>
      <c r="N14" s="139" t="s">
        <v>8</v>
      </c>
      <c r="O14" s="141"/>
      <c r="P14" s="136" t="str">
        <f>E10</f>
        <v>バディーSC千葉　A</v>
      </c>
      <c r="Q14" s="137"/>
      <c r="R14" s="137"/>
      <c r="S14" s="137"/>
      <c r="T14" s="138"/>
      <c r="U14" s="136" t="str">
        <f>I10</f>
        <v>鷺沼FC</v>
      </c>
      <c r="V14" s="137"/>
      <c r="W14" s="137"/>
      <c r="X14" s="137"/>
      <c r="Y14" s="138"/>
      <c r="Z14" s="136" t="str">
        <f>M10</f>
        <v>矢切SC A</v>
      </c>
      <c r="AA14" s="137"/>
      <c r="AB14" s="137"/>
      <c r="AC14" s="137"/>
      <c r="AD14" s="138"/>
    </row>
    <row r="15" spans="1:30" s="37" customFormat="1" ht="34.5" customHeight="1">
      <c r="A15" s="139" t="s">
        <v>17</v>
      </c>
      <c r="B15" s="140"/>
      <c r="C15" s="140"/>
      <c r="D15" s="141"/>
      <c r="E15" s="144">
        <v>0.40277777777777773</v>
      </c>
      <c r="F15" s="164"/>
      <c r="G15" s="164"/>
      <c r="H15" s="165"/>
      <c r="I15" s="136" t="str">
        <f>I10</f>
        <v>鷺沼FC</v>
      </c>
      <c r="J15" s="137"/>
      <c r="K15" s="137"/>
      <c r="L15" s="137"/>
      <c r="M15" s="138"/>
      <c r="N15" s="139" t="s">
        <v>8</v>
      </c>
      <c r="O15" s="141"/>
      <c r="P15" s="136" t="str">
        <f>M10</f>
        <v>矢切SC A</v>
      </c>
      <c r="Q15" s="137"/>
      <c r="R15" s="137"/>
      <c r="S15" s="137"/>
      <c r="T15" s="138"/>
      <c r="U15" s="136" t="str">
        <f>A10</f>
        <v>大久保SC A</v>
      </c>
      <c r="V15" s="137"/>
      <c r="W15" s="137"/>
      <c r="X15" s="137"/>
      <c r="Y15" s="138"/>
      <c r="Z15" s="136" t="str">
        <f>E10</f>
        <v>バディーSC千葉　A</v>
      </c>
      <c r="AA15" s="137"/>
      <c r="AB15" s="137"/>
      <c r="AC15" s="137"/>
      <c r="AD15" s="138"/>
    </row>
    <row r="16" spans="1:30" s="37" customFormat="1" ht="34.5" customHeight="1">
      <c r="A16" s="139" t="s">
        <v>13</v>
      </c>
      <c r="B16" s="140"/>
      <c r="C16" s="140"/>
      <c r="D16" s="141"/>
      <c r="E16" s="144">
        <v>0.430555555555555</v>
      </c>
      <c r="F16" s="164"/>
      <c r="G16" s="164"/>
      <c r="H16" s="165"/>
      <c r="I16" s="136" t="str">
        <f>Q10</f>
        <v>藤崎SC</v>
      </c>
      <c r="J16" s="137"/>
      <c r="K16" s="137"/>
      <c r="L16" s="137"/>
      <c r="M16" s="138"/>
      <c r="N16" s="139" t="s">
        <v>8</v>
      </c>
      <c r="O16" s="141"/>
      <c r="P16" s="136" t="str">
        <f>U10</f>
        <v>東習志野FC</v>
      </c>
      <c r="Q16" s="137"/>
      <c r="R16" s="137"/>
      <c r="S16" s="137"/>
      <c r="T16" s="138"/>
      <c r="U16" s="136" t="str">
        <f>Y10</f>
        <v>志津FC</v>
      </c>
      <c r="V16" s="137"/>
      <c r="W16" s="137"/>
      <c r="X16" s="137"/>
      <c r="Y16" s="138"/>
      <c r="Z16" s="136" t="str">
        <f>AC10</f>
        <v>高洲コスモスFC</v>
      </c>
      <c r="AA16" s="137"/>
      <c r="AB16" s="137"/>
      <c r="AC16" s="137"/>
      <c r="AD16" s="138"/>
    </row>
    <row r="17" spans="1:30" s="37" customFormat="1" ht="34.5" customHeight="1">
      <c r="A17" s="139" t="s">
        <v>14</v>
      </c>
      <c r="B17" s="140"/>
      <c r="C17" s="140"/>
      <c r="D17" s="141"/>
      <c r="E17" s="144">
        <v>0.458333333333333</v>
      </c>
      <c r="F17" s="164"/>
      <c r="G17" s="164"/>
      <c r="H17" s="165"/>
      <c r="I17" s="136" t="str">
        <f>Y10</f>
        <v>志津FC</v>
      </c>
      <c r="J17" s="137"/>
      <c r="K17" s="137"/>
      <c r="L17" s="137"/>
      <c r="M17" s="138"/>
      <c r="N17" s="139" t="s">
        <v>8</v>
      </c>
      <c r="O17" s="141"/>
      <c r="P17" s="136" t="str">
        <f>AC10</f>
        <v>高洲コスモスFC</v>
      </c>
      <c r="Q17" s="137"/>
      <c r="R17" s="137"/>
      <c r="S17" s="137"/>
      <c r="T17" s="138"/>
      <c r="U17" s="136" t="str">
        <f>Q10</f>
        <v>藤崎SC</v>
      </c>
      <c r="V17" s="137"/>
      <c r="W17" s="137"/>
      <c r="X17" s="137"/>
      <c r="Y17" s="138"/>
      <c r="Z17" s="136" t="str">
        <f>U10</f>
        <v>東習志野FC</v>
      </c>
      <c r="AA17" s="137"/>
      <c r="AB17" s="137"/>
      <c r="AC17" s="137"/>
      <c r="AD17" s="138"/>
    </row>
    <row r="18" spans="1:30" s="37" customFormat="1" ht="34.5" customHeight="1">
      <c r="A18" s="139" t="s">
        <v>20</v>
      </c>
      <c r="B18" s="140"/>
      <c r="C18" s="140"/>
      <c r="D18" s="141"/>
      <c r="E18" s="144">
        <v>0.486111111111111</v>
      </c>
      <c r="F18" s="164"/>
      <c r="G18" s="164"/>
      <c r="H18" s="165"/>
      <c r="I18" s="194" t="str">
        <f>E10</f>
        <v>バディーSC千葉　A</v>
      </c>
      <c r="J18" s="195"/>
      <c r="K18" s="195"/>
      <c r="L18" s="195"/>
      <c r="M18" s="196"/>
      <c r="N18" s="136" t="s">
        <v>8</v>
      </c>
      <c r="O18" s="138"/>
      <c r="P18" s="194" t="str">
        <f>M10</f>
        <v>矢切SC A</v>
      </c>
      <c r="Q18" s="195"/>
      <c r="R18" s="195"/>
      <c r="S18" s="195"/>
      <c r="T18" s="196"/>
      <c r="U18" s="194" t="str">
        <f>Q10</f>
        <v>藤崎SC</v>
      </c>
      <c r="V18" s="195"/>
      <c r="W18" s="195"/>
      <c r="X18" s="195"/>
      <c r="Y18" s="196"/>
      <c r="Z18" s="194" t="str">
        <f>AC10</f>
        <v>高洲コスモスFC</v>
      </c>
      <c r="AA18" s="195"/>
      <c r="AB18" s="195"/>
      <c r="AC18" s="195"/>
      <c r="AD18" s="196"/>
    </row>
    <row r="19" spans="1:30" s="37" customFormat="1" ht="34.5" customHeight="1">
      <c r="A19" s="139" t="s">
        <v>28</v>
      </c>
      <c r="B19" s="140"/>
      <c r="C19" s="140"/>
      <c r="D19" s="141"/>
      <c r="E19" s="144">
        <v>0.513888888888889</v>
      </c>
      <c r="F19" s="164"/>
      <c r="G19" s="164"/>
      <c r="H19" s="165"/>
      <c r="I19" s="194" t="str">
        <f>Q10</f>
        <v>藤崎SC</v>
      </c>
      <c r="J19" s="195"/>
      <c r="K19" s="195"/>
      <c r="L19" s="195"/>
      <c r="M19" s="196"/>
      <c r="N19" s="136" t="s">
        <v>8</v>
      </c>
      <c r="O19" s="138"/>
      <c r="P19" s="194" t="str">
        <f>AC10</f>
        <v>高洲コスモスFC</v>
      </c>
      <c r="Q19" s="195"/>
      <c r="R19" s="195"/>
      <c r="S19" s="195"/>
      <c r="T19" s="196"/>
      <c r="U19" s="194" t="str">
        <f>E10</f>
        <v>バディーSC千葉　A</v>
      </c>
      <c r="V19" s="195"/>
      <c r="W19" s="195"/>
      <c r="X19" s="195"/>
      <c r="Y19" s="196"/>
      <c r="Z19" s="194" t="str">
        <f>M10</f>
        <v>矢切SC A</v>
      </c>
      <c r="AA19" s="195"/>
      <c r="AB19" s="195"/>
      <c r="AC19" s="195"/>
      <c r="AD19" s="196"/>
    </row>
    <row r="20" spans="1:30" s="37" customFormat="1" ht="34.5" customHeight="1">
      <c r="A20" s="139" t="s">
        <v>27</v>
      </c>
      <c r="B20" s="140"/>
      <c r="C20" s="140"/>
      <c r="D20" s="141"/>
      <c r="E20" s="144">
        <v>0.5555555555555556</v>
      </c>
      <c r="F20" s="164"/>
      <c r="G20" s="164"/>
      <c r="H20" s="165"/>
      <c r="I20" s="194" t="str">
        <f>E10</f>
        <v>バディーSC千葉　A</v>
      </c>
      <c r="J20" s="195"/>
      <c r="K20" s="195"/>
      <c r="L20" s="195"/>
      <c r="M20" s="196"/>
      <c r="N20" s="136" t="s">
        <v>8</v>
      </c>
      <c r="O20" s="138"/>
      <c r="P20" s="194" t="str">
        <f>Q10</f>
        <v>藤崎SC</v>
      </c>
      <c r="Q20" s="195"/>
      <c r="R20" s="195"/>
      <c r="S20" s="195"/>
      <c r="T20" s="196"/>
      <c r="U20" s="194" t="str">
        <f>M10</f>
        <v>矢切SC A</v>
      </c>
      <c r="V20" s="195"/>
      <c r="W20" s="195"/>
      <c r="X20" s="195"/>
      <c r="Y20" s="196"/>
      <c r="Z20" s="194" t="str">
        <f>AC10</f>
        <v>高洲コスモスFC</v>
      </c>
      <c r="AA20" s="195"/>
      <c r="AB20" s="195"/>
      <c r="AC20" s="195"/>
      <c r="AD20" s="196"/>
    </row>
    <row r="21" s="37" customFormat="1" ht="34.5" customHeight="1"/>
    <row r="22" s="37" customFormat="1" ht="34.5" customHeight="1"/>
    <row r="23" s="37" customFormat="1" ht="34.5" customHeight="1"/>
  </sheetData>
  <sheetProtection/>
  <mergeCells count="74">
    <mergeCell ref="U13:AD13"/>
    <mergeCell ref="I13:T13"/>
    <mergeCell ref="E13:H13"/>
    <mergeCell ref="P20:T20"/>
    <mergeCell ref="U20:Y20"/>
    <mergeCell ref="Z20:AD20"/>
    <mergeCell ref="P18:T18"/>
    <mergeCell ref="U18:Y18"/>
    <mergeCell ref="Z18:AD18"/>
    <mergeCell ref="P19:T19"/>
    <mergeCell ref="U19:Y19"/>
    <mergeCell ref="A16:D16"/>
    <mergeCell ref="Z19:AD19"/>
    <mergeCell ref="A18:D18"/>
    <mergeCell ref="E18:H18"/>
    <mergeCell ref="I18:M18"/>
    <mergeCell ref="N18:O18"/>
    <mergeCell ref="P16:T16"/>
    <mergeCell ref="N16:O16"/>
    <mergeCell ref="E16:H16"/>
    <mergeCell ref="A20:D20"/>
    <mergeCell ref="E20:H20"/>
    <mergeCell ref="I20:M20"/>
    <mergeCell ref="N20:O20"/>
    <mergeCell ref="A17:D17"/>
    <mergeCell ref="E17:H17"/>
    <mergeCell ref="I17:M17"/>
    <mergeCell ref="N17:O17"/>
    <mergeCell ref="A19:D19"/>
    <mergeCell ref="E19:H19"/>
    <mergeCell ref="I19:M19"/>
    <mergeCell ref="N19:O19"/>
    <mergeCell ref="I16:M16"/>
    <mergeCell ref="Z14:AD14"/>
    <mergeCell ref="I15:M15"/>
    <mergeCell ref="N15:O15"/>
    <mergeCell ref="P15:T15"/>
    <mergeCell ref="U15:Y15"/>
    <mergeCell ref="N14:O14"/>
    <mergeCell ref="Z16:AD16"/>
    <mergeCell ref="P17:T17"/>
    <mergeCell ref="U17:Y17"/>
    <mergeCell ref="U16:Y16"/>
    <mergeCell ref="Z17:AD17"/>
    <mergeCell ref="U10:V10"/>
    <mergeCell ref="Y10:Z10"/>
    <mergeCell ref="AC10:AD10"/>
    <mergeCell ref="Z15:AD15"/>
    <mergeCell ref="P14:T14"/>
    <mergeCell ref="U14:Y14"/>
    <mergeCell ref="I14:M14"/>
    <mergeCell ref="A15:D15"/>
    <mergeCell ref="E15:H15"/>
    <mergeCell ref="M10:N10"/>
    <mergeCell ref="A13:D13"/>
    <mergeCell ref="A10:B10"/>
    <mergeCell ref="A14:D14"/>
    <mergeCell ref="E14:H14"/>
    <mergeCell ref="A1:Q1"/>
    <mergeCell ref="R1:AD1"/>
    <mergeCell ref="E10:F10"/>
    <mergeCell ref="R9:U9"/>
    <mergeCell ref="F8:I8"/>
    <mergeCell ref="V8:Y8"/>
    <mergeCell ref="Z9:AC9"/>
    <mergeCell ref="I10:J10"/>
    <mergeCell ref="A3:G3"/>
    <mergeCell ref="A4:Q4"/>
    <mergeCell ref="N7:Q7"/>
    <mergeCell ref="N5:Q5"/>
    <mergeCell ref="H3:Q3"/>
    <mergeCell ref="Q10:R10"/>
    <mergeCell ref="B9:E9"/>
    <mergeCell ref="J9:M9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A1" sqref="A1:Q1"/>
    </sheetView>
  </sheetViews>
  <sheetFormatPr defaultColWidth="3.625" defaultRowHeight="34.5" customHeight="1"/>
  <cols>
    <col min="1" max="30" width="3.00390625" style="32" customWidth="1"/>
    <col min="31" max="31" width="2.625" style="32" customWidth="1"/>
    <col min="32" max="16384" width="3.625" style="32" customWidth="1"/>
  </cols>
  <sheetData>
    <row r="1" spans="1:30" ht="30" customHeight="1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18" s="37" customFormat="1" ht="30" customHeight="1">
      <c r="A3" s="148" t="s">
        <v>32</v>
      </c>
      <c r="B3" s="148"/>
      <c r="C3" s="148"/>
      <c r="D3" s="148"/>
      <c r="E3" s="148"/>
      <c r="F3" s="148"/>
      <c r="G3" s="148"/>
      <c r="H3" s="135" t="s">
        <v>89</v>
      </c>
      <c r="I3" s="135"/>
      <c r="J3" s="135"/>
      <c r="K3" s="135"/>
      <c r="L3" s="135"/>
      <c r="M3" s="135"/>
      <c r="N3" s="135"/>
      <c r="O3" s="135"/>
      <c r="P3" s="135"/>
      <c r="Q3" s="135"/>
      <c r="R3" s="36"/>
    </row>
    <row r="4" spans="1:18" s="37" customFormat="1" ht="30" customHeight="1">
      <c r="A4" s="149" t="s">
        <v>91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36"/>
    </row>
    <row r="5" spans="10:17" s="37" customFormat="1" ht="34.5" customHeight="1">
      <c r="J5" s="35"/>
      <c r="K5" s="35"/>
      <c r="L5" s="35"/>
      <c r="M5" s="35"/>
      <c r="N5" s="139" t="s">
        <v>115</v>
      </c>
      <c r="O5" s="140"/>
      <c r="P5" s="140"/>
      <c r="Q5" s="141"/>
    </row>
    <row r="6" spans="8:30" s="37" customFormat="1" ht="34.5" customHeight="1" thickBot="1">
      <c r="H6" s="37">
        <v>1</v>
      </c>
      <c r="J6" s="175"/>
      <c r="K6" s="175"/>
      <c r="L6" s="175"/>
      <c r="M6" s="175"/>
      <c r="N6" s="175"/>
      <c r="O6" s="191"/>
      <c r="P6" s="193"/>
      <c r="Q6" s="170"/>
      <c r="R6" s="170"/>
      <c r="S6" s="170"/>
      <c r="T6" s="170"/>
      <c r="U6" s="170"/>
      <c r="V6" s="170"/>
      <c r="W6" s="170">
        <v>3</v>
      </c>
      <c r="X6" s="38"/>
      <c r="Y6" s="38"/>
      <c r="Z6" s="39"/>
      <c r="AA6" s="39"/>
      <c r="AB6" s="39"/>
      <c r="AC6" s="40"/>
      <c r="AD6" s="41"/>
    </row>
    <row r="7" spans="1:30" s="37" customFormat="1" ht="34.5" customHeight="1" thickBot="1" thickTop="1">
      <c r="A7" s="39"/>
      <c r="B7" s="39"/>
      <c r="C7" s="39"/>
      <c r="D7" s="175">
        <v>0</v>
      </c>
      <c r="E7" s="175"/>
      <c r="F7" s="175"/>
      <c r="G7" s="191"/>
      <c r="H7" s="197"/>
      <c r="I7" s="167"/>
      <c r="J7" s="167"/>
      <c r="K7" s="167">
        <v>2</v>
      </c>
      <c r="L7" s="40"/>
      <c r="M7" s="43"/>
      <c r="N7" s="145" t="s">
        <v>35</v>
      </c>
      <c r="O7" s="145"/>
      <c r="P7" s="134"/>
      <c r="Q7" s="134"/>
      <c r="R7" s="38"/>
      <c r="S7" s="38"/>
      <c r="T7" s="175">
        <v>1</v>
      </c>
      <c r="U7" s="175"/>
      <c r="V7" s="175"/>
      <c r="W7" s="176"/>
      <c r="X7" s="193"/>
      <c r="Y7" s="170"/>
      <c r="Z7" s="170"/>
      <c r="AA7" s="170">
        <v>2</v>
      </c>
      <c r="AB7" s="38"/>
      <c r="AC7" s="39"/>
      <c r="AD7" s="39"/>
    </row>
    <row r="8" spans="1:30" s="37" customFormat="1" ht="34.5" customHeight="1" thickBot="1" thickTop="1">
      <c r="A8" s="39"/>
      <c r="B8" s="170">
        <v>1</v>
      </c>
      <c r="C8" s="192"/>
      <c r="D8" s="40"/>
      <c r="E8" s="43">
        <v>0</v>
      </c>
      <c r="F8" s="145" t="s">
        <v>36</v>
      </c>
      <c r="G8" s="145"/>
      <c r="H8" s="134"/>
      <c r="I8" s="134"/>
      <c r="J8" s="198">
        <v>3</v>
      </c>
      <c r="K8" s="199"/>
      <c r="L8" s="175"/>
      <c r="M8" s="175">
        <v>2</v>
      </c>
      <c r="N8" s="39"/>
      <c r="O8" s="39"/>
      <c r="P8" s="39"/>
      <c r="Q8" s="39"/>
      <c r="R8" s="175">
        <v>0</v>
      </c>
      <c r="S8" s="191"/>
      <c r="T8" s="177"/>
      <c r="U8" s="167">
        <v>2</v>
      </c>
      <c r="V8" s="145" t="s">
        <v>37</v>
      </c>
      <c r="W8" s="145"/>
      <c r="X8" s="134"/>
      <c r="Y8" s="134"/>
      <c r="Z8" s="175">
        <v>1</v>
      </c>
      <c r="AA8" s="176"/>
      <c r="AB8" s="193"/>
      <c r="AC8" s="170">
        <v>2</v>
      </c>
      <c r="AD8" s="39"/>
    </row>
    <row r="9" spans="1:30" s="37" customFormat="1" ht="34.5" customHeight="1" thickTop="1">
      <c r="A9" s="168"/>
      <c r="B9" s="134" t="s">
        <v>38</v>
      </c>
      <c r="C9" s="134"/>
      <c r="D9" s="145"/>
      <c r="E9" s="146"/>
      <c r="F9" s="38"/>
      <c r="G9" s="38"/>
      <c r="H9" s="38"/>
      <c r="I9" s="168"/>
      <c r="J9" s="134" t="s">
        <v>39</v>
      </c>
      <c r="K9" s="134"/>
      <c r="L9" s="145"/>
      <c r="M9" s="146"/>
      <c r="N9" s="45"/>
      <c r="O9" s="38"/>
      <c r="P9" s="38"/>
      <c r="Q9" s="46"/>
      <c r="R9" s="147" t="s">
        <v>40</v>
      </c>
      <c r="S9" s="145"/>
      <c r="T9" s="134"/>
      <c r="U9" s="166"/>
      <c r="V9" s="43"/>
      <c r="W9" s="43"/>
      <c r="X9" s="43"/>
      <c r="Y9" s="38"/>
      <c r="Z9" s="147" t="s">
        <v>41</v>
      </c>
      <c r="AA9" s="145"/>
      <c r="AB9" s="134"/>
      <c r="AC9" s="166"/>
      <c r="AD9" s="43"/>
    </row>
    <row r="10" spans="1:30" s="48" customFormat="1" ht="90" customHeight="1">
      <c r="A10" s="142" t="str">
        <f>IF('第1会場'!R6=2,'第1会場'!A6,IF('第1会場'!R7=2,'第1会場'!A7,IF('第1会場'!R8=2,'第1会場'!A8,"A")))</f>
        <v>谷津SC B</v>
      </c>
      <c r="B10" s="143"/>
      <c r="C10" s="47"/>
      <c r="D10" s="47"/>
      <c r="E10" s="142" t="str">
        <f>IF('第1会場'!R11=2,'第1会場'!A11,IF('第1会場'!R12=2,'第1会場'!A12,IF('第1会場'!R13=2,'第1会場'!A13,"B")))</f>
        <v>大久保東FC</v>
      </c>
      <c r="F10" s="143"/>
      <c r="G10" s="47"/>
      <c r="H10" s="47"/>
      <c r="I10" s="150" t="str">
        <f>IF('第3会場'!R6=2,'第3会場'!A6,IF('第3会場'!R7=2,'第3会場'!A7,IF('第3会場'!R8=2,'第3会場'!A8,"E")))</f>
        <v>アベーリャス千葉FC</v>
      </c>
      <c r="J10" s="143"/>
      <c r="K10" s="47"/>
      <c r="L10" s="47"/>
      <c r="M10" s="142" t="str">
        <f>IF('第3会場'!R11=2,'第3会場'!A11,IF('第3会場'!R12=2,'第3会場'!A12,IF('第3会場'!R13=2,'第3会場'!A13,"F")))</f>
        <v>FC高津</v>
      </c>
      <c r="N10" s="143"/>
      <c r="O10" s="47"/>
      <c r="P10" s="47"/>
      <c r="Q10" s="142" t="str">
        <f>IF('第2会場'!R6=2,'第2会場'!A6,IF('第2会場'!R7=2,'第2会場'!A7,IF('第2会場'!R8=2,'第2会場'!A8,"C")))</f>
        <v>谷津SC A</v>
      </c>
      <c r="R10" s="143"/>
      <c r="S10" s="47"/>
      <c r="T10" s="47"/>
      <c r="U10" s="142" t="str">
        <f>IF('第2会場'!R12=2,'第2会場'!A12,IF('第2会場'!R13=2,'第2会場'!A13,IF('第2会場'!R14=2,'第2会場'!A14,"D")))</f>
        <v>まつひだいSC</v>
      </c>
      <c r="V10" s="143"/>
      <c r="W10" s="47"/>
      <c r="X10" s="47"/>
      <c r="Y10" s="142" t="str">
        <f>IF('第4会場'!R6=2,'第4会場'!A6,IF('第4会場'!R7=2,'第4会場'!A7,IF('第4会場'!R8=2,'第4会場'!A8,"G")))</f>
        <v>向山イレブンSC</v>
      </c>
      <c r="Z10" s="143"/>
      <c r="AA10" s="47"/>
      <c r="AB10" s="47"/>
      <c r="AC10" s="142" t="str">
        <f>IF('第4会場'!R11=2,'第4会場'!A11,IF('第4会場'!R12=2,'第4会場'!A12,IF('第4会場'!R13=2,'第4会場'!A13,"H")))</f>
        <v>白井冨士FC</v>
      </c>
      <c r="AD10" s="143"/>
    </row>
    <row r="11" spans="1:30" s="37" customFormat="1" ht="34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  <c r="T11" s="50"/>
      <c r="U11" s="49"/>
      <c r="V11" s="49"/>
      <c r="W11" s="49"/>
      <c r="X11" s="49"/>
      <c r="Y11" s="49"/>
      <c r="Z11" s="49"/>
      <c r="AA11" s="50"/>
      <c r="AB11" s="49"/>
      <c r="AC11" s="49"/>
      <c r="AD11" s="49"/>
    </row>
    <row r="12" spans="1:30" s="37" customFormat="1" ht="34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50"/>
      <c r="U12" s="49"/>
      <c r="V12" s="49"/>
      <c r="W12" s="49"/>
      <c r="X12" s="49"/>
      <c r="Y12" s="49"/>
      <c r="Z12" s="49"/>
      <c r="AA12" s="50"/>
      <c r="AB12" s="49"/>
      <c r="AC12" s="49"/>
      <c r="AD12" s="49"/>
    </row>
    <row r="13" spans="1:30" s="37" customFormat="1" ht="34.5" customHeight="1">
      <c r="A13" s="139" t="s">
        <v>12</v>
      </c>
      <c r="B13" s="140"/>
      <c r="C13" s="140"/>
      <c r="D13" s="141"/>
      <c r="E13" s="139" t="s">
        <v>16</v>
      </c>
      <c r="F13" s="140"/>
      <c r="G13" s="140"/>
      <c r="H13" s="141"/>
      <c r="I13" s="139" t="s">
        <v>10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  <c r="U13" s="139" t="s">
        <v>9</v>
      </c>
      <c r="V13" s="140"/>
      <c r="W13" s="140"/>
      <c r="X13" s="140"/>
      <c r="Y13" s="140"/>
      <c r="Z13" s="140"/>
      <c r="AA13" s="140"/>
      <c r="AB13" s="140"/>
      <c r="AC13" s="140"/>
      <c r="AD13" s="141"/>
    </row>
    <row r="14" spans="1:30" s="37" customFormat="1" ht="34.5" customHeight="1">
      <c r="A14" s="139" t="s">
        <v>42</v>
      </c>
      <c r="B14" s="140"/>
      <c r="C14" s="140"/>
      <c r="D14" s="141"/>
      <c r="E14" s="144">
        <v>0.375</v>
      </c>
      <c r="F14" s="140"/>
      <c r="G14" s="140"/>
      <c r="H14" s="141"/>
      <c r="I14" s="136" t="str">
        <f>A10</f>
        <v>谷津SC B</v>
      </c>
      <c r="J14" s="137"/>
      <c r="K14" s="137"/>
      <c r="L14" s="137"/>
      <c r="M14" s="138"/>
      <c r="N14" s="139" t="s">
        <v>8</v>
      </c>
      <c r="O14" s="141"/>
      <c r="P14" s="136" t="str">
        <f>E10</f>
        <v>大久保東FC</v>
      </c>
      <c r="Q14" s="137"/>
      <c r="R14" s="137"/>
      <c r="S14" s="137"/>
      <c r="T14" s="138"/>
      <c r="U14" s="136" t="str">
        <f>I10</f>
        <v>アベーリャス千葉FC</v>
      </c>
      <c r="V14" s="137"/>
      <c r="W14" s="137"/>
      <c r="X14" s="137"/>
      <c r="Y14" s="138"/>
      <c r="Z14" s="136" t="str">
        <f>M10</f>
        <v>FC高津</v>
      </c>
      <c r="AA14" s="137"/>
      <c r="AB14" s="137"/>
      <c r="AC14" s="137"/>
      <c r="AD14" s="138"/>
    </row>
    <row r="15" spans="1:30" s="37" customFormat="1" ht="34.5" customHeight="1">
      <c r="A15" s="139" t="s">
        <v>17</v>
      </c>
      <c r="B15" s="140"/>
      <c r="C15" s="140"/>
      <c r="D15" s="141"/>
      <c r="E15" s="144">
        <v>0.40277777777777773</v>
      </c>
      <c r="F15" s="140"/>
      <c r="G15" s="140"/>
      <c r="H15" s="141"/>
      <c r="I15" s="136" t="str">
        <f>I10</f>
        <v>アベーリャス千葉FC</v>
      </c>
      <c r="J15" s="137"/>
      <c r="K15" s="137"/>
      <c r="L15" s="137"/>
      <c r="M15" s="138"/>
      <c r="N15" s="139" t="s">
        <v>8</v>
      </c>
      <c r="O15" s="141"/>
      <c r="P15" s="136" t="str">
        <f>M10</f>
        <v>FC高津</v>
      </c>
      <c r="Q15" s="137"/>
      <c r="R15" s="137"/>
      <c r="S15" s="137"/>
      <c r="T15" s="138"/>
      <c r="U15" s="136" t="str">
        <f>A10</f>
        <v>谷津SC B</v>
      </c>
      <c r="V15" s="137"/>
      <c r="W15" s="137"/>
      <c r="X15" s="137"/>
      <c r="Y15" s="138"/>
      <c r="Z15" s="136" t="str">
        <f>E10</f>
        <v>大久保東FC</v>
      </c>
      <c r="AA15" s="137"/>
      <c r="AB15" s="137"/>
      <c r="AC15" s="137"/>
      <c r="AD15" s="138"/>
    </row>
    <row r="16" spans="1:30" s="37" customFormat="1" ht="34.5" customHeight="1">
      <c r="A16" s="139" t="s">
        <v>13</v>
      </c>
      <c r="B16" s="140"/>
      <c r="C16" s="140"/>
      <c r="D16" s="141"/>
      <c r="E16" s="144">
        <v>0.430555555555555</v>
      </c>
      <c r="F16" s="140"/>
      <c r="G16" s="140"/>
      <c r="H16" s="141"/>
      <c r="I16" s="136" t="str">
        <f>Q10</f>
        <v>谷津SC A</v>
      </c>
      <c r="J16" s="137"/>
      <c r="K16" s="137"/>
      <c r="L16" s="137"/>
      <c r="M16" s="138"/>
      <c r="N16" s="139" t="s">
        <v>8</v>
      </c>
      <c r="O16" s="141"/>
      <c r="P16" s="136" t="str">
        <f>U10</f>
        <v>まつひだいSC</v>
      </c>
      <c r="Q16" s="137"/>
      <c r="R16" s="137"/>
      <c r="S16" s="137"/>
      <c r="T16" s="138"/>
      <c r="U16" s="136" t="str">
        <f>Y10</f>
        <v>向山イレブンSC</v>
      </c>
      <c r="V16" s="137"/>
      <c r="W16" s="137"/>
      <c r="X16" s="137"/>
      <c r="Y16" s="138"/>
      <c r="Z16" s="136" t="str">
        <f>AC10</f>
        <v>白井冨士FC</v>
      </c>
      <c r="AA16" s="137"/>
      <c r="AB16" s="137"/>
      <c r="AC16" s="137"/>
      <c r="AD16" s="138"/>
    </row>
    <row r="17" spans="1:30" s="37" customFormat="1" ht="34.5" customHeight="1">
      <c r="A17" s="139" t="s">
        <v>14</v>
      </c>
      <c r="B17" s="140"/>
      <c r="C17" s="140"/>
      <c r="D17" s="141"/>
      <c r="E17" s="144">
        <v>0.458333333333333</v>
      </c>
      <c r="F17" s="140"/>
      <c r="G17" s="140"/>
      <c r="H17" s="141"/>
      <c r="I17" s="136" t="str">
        <f>Y10</f>
        <v>向山イレブンSC</v>
      </c>
      <c r="J17" s="137"/>
      <c r="K17" s="137"/>
      <c r="L17" s="137"/>
      <c r="M17" s="138"/>
      <c r="N17" s="139" t="s">
        <v>8</v>
      </c>
      <c r="O17" s="141"/>
      <c r="P17" s="136" t="str">
        <f>AC10</f>
        <v>白井冨士FC</v>
      </c>
      <c r="Q17" s="137"/>
      <c r="R17" s="137"/>
      <c r="S17" s="137"/>
      <c r="T17" s="138"/>
      <c r="U17" s="136" t="str">
        <f>Q10</f>
        <v>谷津SC A</v>
      </c>
      <c r="V17" s="137"/>
      <c r="W17" s="137"/>
      <c r="X17" s="137"/>
      <c r="Y17" s="138"/>
      <c r="Z17" s="136" t="str">
        <f>U10</f>
        <v>まつひだいSC</v>
      </c>
      <c r="AA17" s="137"/>
      <c r="AB17" s="137"/>
      <c r="AC17" s="137"/>
      <c r="AD17" s="138"/>
    </row>
    <row r="18" spans="1:30" s="37" customFormat="1" ht="34.5" customHeight="1">
      <c r="A18" s="139" t="s">
        <v>20</v>
      </c>
      <c r="B18" s="140"/>
      <c r="C18" s="140"/>
      <c r="D18" s="141"/>
      <c r="E18" s="144">
        <v>0.486111111111111</v>
      </c>
      <c r="F18" s="140"/>
      <c r="G18" s="140"/>
      <c r="H18" s="141"/>
      <c r="I18" s="194" t="str">
        <f>A10</f>
        <v>谷津SC B</v>
      </c>
      <c r="J18" s="200"/>
      <c r="K18" s="200"/>
      <c r="L18" s="200"/>
      <c r="M18" s="201"/>
      <c r="N18" s="136" t="s">
        <v>8</v>
      </c>
      <c r="O18" s="201"/>
      <c r="P18" s="194" t="str">
        <f>I10</f>
        <v>アベーリャス千葉FC</v>
      </c>
      <c r="Q18" s="200"/>
      <c r="R18" s="200"/>
      <c r="S18" s="200"/>
      <c r="T18" s="201"/>
      <c r="U18" s="194" t="str">
        <f>U10</f>
        <v>まつひだいSC</v>
      </c>
      <c r="V18" s="200"/>
      <c r="W18" s="200"/>
      <c r="X18" s="200"/>
      <c r="Y18" s="201"/>
      <c r="Z18" s="194" t="str">
        <f>AC10</f>
        <v>白井冨士FC</v>
      </c>
      <c r="AA18" s="200"/>
      <c r="AB18" s="200"/>
      <c r="AC18" s="200"/>
      <c r="AD18" s="201"/>
    </row>
    <row r="19" spans="1:30" s="37" customFormat="1" ht="34.5" customHeight="1">
      <c r="A19" s="139" t="s">
        <v>28</v>
      </c>
      <c r="B19" s="140"/>
      <c r="C19" s="140"/>
      <c r="D19" s="141"/>
      <c r="E19" s="144">
        <v>0.513888888888889</v>
      </c>
      <c r="F19" s="140"/>
      <c r="G19" s="140"/>
      <c r="H19" s="141"/>
      <c r="I19" s="194" t="str">
        <f>U10</f>
        <v>まつひだいSC</v>
      </c>
      <c r="J19" s="200"/>
      <c r="K19" s="200"/>
      <c r="L19" s="200"/>
      <c r="M19" s="201"/>
      <c r="N19" s="136" t="s">
        <v>8</v>
      </c>
      <c r="O19" s="201"/>
      <c r="P19" s="194" t="str">
        <f>AC10</f>
        <v>白井冨士FC</v>
      </c>
      <c r="Q19" s="200"/>
      <c r="R19" s="200"/>
      <c r="S19" s="200"/>
      <c r="T19" s="201"/>
      <c r="U19" s="194" t="str">
        <f>A10</f>
        <v>谷津SC B</v>
      </c>
      <c r="V19" s="200"/>
      <c r="W19" s="200"/>
      <c r="X19" s="200"/>
      <c r="Y19" s="201"/>
      <c r="Z19" s="194" t="str">
        <f>I10</f>
        <v>アベーリャス千葉FC</v>
      </c>
      <c r="AA19" s="200"/>
      <c r="AB19" s="200"/>
      <c r="AC19" s="200"/>
      <c r="AD19" s="201"/>
    </row>
    <row r="20" spans="1:30" s="37" customFormat="1" ht="34.5" customHeight="1">
      <c r="A20" s="139" t="s">
        <v>27</v>
      </c>
      <c r="B20" s="140"/>
      <c r="C20" s="140"/>
      <c r="D20" s="141"/>
      <c r="E20" s="144">
        <v>0.5555555555555556</v>
      </c>
      <c r="F20" s="140"/>
      <c r="G20" s="140"/>
      <c r="H20" s="141"/>
      <c r="I20" s="194" t="str">
        <f>I10</f>
        <v>アベーリャス千葉FC</v>
      </c>
      <c r="J20" s="200"/>
      <c r="K20" s="200"/>
      <c r="L20" s="200"/>
      <c r="M20" s="201"/>
      <c r="N20" s="136" t="s">
        <v>8</v>
      </c>
      <c r="O20" s="201"/>
      <c r="P20" s="194" t="str">
        <f>AC10</f>
        <v>白井冨士FC</v>
      </c>
      <c r="Q20" s="200"/>
      <c r="R20" s="200"/>
      <c r="S20" s="200"/>
      <c r="T20" s="201"/>
      <c r="U20" s="194" t="str">
        <f>A10</f>
        <v>谷津SC B</v>
      </c>
      <c r="V20" s="200"/>
      <c r="W20" s="200"/>
      <c r="X20" s="200"/>
      <c r="Y20" s="201"/>
      <c r="Z20" s="194" t="str">
        <f>U10</f>
        <v>まつひだいSC</v>
      </c>
      <c r="AA20" s="200"/>
      <c r="AB20" s="200"/>
      <c r="AC20" s="200"/>
      <c r="AD20" s="201"/>
    </row>
    <row r="21" s="37" customFormat="1" ht="34.5" customHeight="1"/>
    <row r="22" s="37" customFormat="1" ht="34.5" customHeight="1"/>
    <row r="23" s="37" customFormat="1" ht="34.5" customHeight="1"/>
  </sheetData>
  <sheetProtection/>
  <mergeCells count="74">
    <mergeCell ref="B9:E9"/>
    <mergeCell ref="J9:M9"/>
    <mergeCell ref="A3:G3"/>
    <mergeCell ref="A4:Q4"/>
    <mergeCell ref="N7:Q7"/>
    <mergeCell ref="N5:Q5"/>
    <mergeCell ref="H3:Q3"/>
    <mergeCell ref="A13:D13"/>
    <mergeCell ref="E13:H13"/>
    <mergeCell ref="Q10:R10"/>
    <mergeCell ref="A10:B10"/>
    <mergeCell ref="M10:N10"/>
    <mergeCell ref="I13:T13"/>
    <mergeCell ref="I10:J10"/>
    <mergeCell ref="U10:V10"/>
    <mergeCell ref="Y10:Z10"/>
    <mergeCell ref="AC10:AD10"/>
    <mergeCell ref="A1:Q1"/>
    <mergeCell ref="R1:AD1"/>
    <mergeCell ref="E10:F10"/>
    <mergeCell ref="R9:U9"/>
    <mergeCell ref="F8:I8"/>
    <mergeCell ref="V8:Y8"/>
    <mergeCell ref="Z9:AC9"/>
    <mergeCell ref="Z14:AD14"/>
    <mergeCell ref="A15:D15"/>
    <mergeCell ref="E15:H15"/>
    <mergeCell ref="I15:M15"/>
    <mergeCell ref="N15:O15"/>
    <mergeCell ref="P15:T15"/>
    <mergeCell ref="U15:Y15"/>
    <mergeCell ref="Z15:AD15"/>
    <mergeCell ref="A14:D14"/>
    <mergeCell ref="E14:H14"/>
    <mergeCell ref="U14:Y14"/>
    <mergeCell ref="I14:M14"/>
    <mergeCell ref="N14:O14"/>
    <mergeCell ref="U16:Y16"/>
    <mergeCell ref="I16:M16"/>
    <mergeCell ref="N16:O16"/>
    <mergeCell ref="P14:T14"/>
    <mergeCell ref="Z19:AD19"/>
    <mergeCell ref="A18:D18"/>
    <mergeCell ref="E18:H18"/>
    <mergeCell ref="I18:M18"/>
    <mergeCell ref="N18:O18"/>
    <mergeCell ref="A19:D19"/>
    <mergeCell ref="Z17:AD17"/>
    <mergeCell ref="A16:D16"/>
    <mergeCell ref="E16:H16"/>
    <mergeCell ref="P16:T16"/>
    <mergeCell ref="Z16:AD16"/>
    <mergeCell ref="A17:D17"/>
    <mergeCell ref="E17:H17"/>
    <mergeCell ref="I17:M17"/>
    <mergeCell ref="N17:O17"/>
    <mergeCell ref="P17:T17"/>
    <mergeCell ref="E19:H19"/>
    <mergeCell ref="I19:M19"/>
    <mergeCell ref="N19:O19"/>
    <mergeCell ref="A20:D20"/>
    <mergeCell ref="E20:H20"/>
    <mergeCell ref="I20:M20"/>
    <mergeCell ref="N20:O20"/>
    <mergeCell ref="U13:AD13"/>
    <mergeCell ref="P20:T20"/>
    <mergeCell ref="U20:Y20"/>
    <mergeCell ref="Z20:AD20"/>
    <mergeCell ref="P18:T18"/>
    <mergeCell ref="U18:Y18"/>
    <mergeCell ref="Z18:AD18"/>
    <mergeCell ref="P19:T19"/>
    <mergeCell ref="U19:Y19"/>
    <mergeCell ref="U17:Y17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PageLayoutView="0" workbookViewId="0" topLeftCell="A1">
      <selection activeCell="A1" sqref="A1:Q1"/>
    </sheetView>
  </sheetViews>
  <sheetFormatPr defaultColWidth="3.625" defaultRowHeight="34.5" customHeight="1"/>
  <cols>
    <col min="1" max="30" width="3.00390625" style="15" customWidth="1"/>
    <col min="31" max="31" width="2.625" style="15" customWidth="1"/>
    <col min="32" max="16384" width="3.625" style="15" customWidth="1"/>
  </cols>
  <sheetData>
    <row r="1" spans="1:30" ht="30" customHeight="1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3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18" s="17" customFormat="1" ht="30" customHeight="1">
      <c r="A3" s="162" t="s">
        <v>33</v>
      </c>
      <c r="B3" s="162"/>
      <c r="C3" s="162"/>
      <c r="D3" s="162"/>
      <c r="E3" s="162"/>
      <c r="F3" s="162"/>
      <c r="G3" s="162"/>
      <c r="H3" s="135" t="s">
        <v>89</v>
      </c>
      <c r="I3" s="135"/>
      <c r="J3" s="135"/>
      <c r="K3" s="135"/>
      <c r="L3" s="135"/>
      <c r="M3" s="135"/>
      <c r="N3" s="135"/>
      <c r="O3" s="135"/>
      <c r="P3" s="135"/>
      <c r="Q3" s="135"/>
      <c r="R3" s="16"/>
    </row>
    <row r="4" spans="1:18" s="17" customFormat="1" ht="30" customHeight="1">
      <c r="A4" s="163" t="s">
        <v>67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"/>
    </row>
    <row r="5" spans="10:19" s="17" customFormat="1" ht="34.5" customHeight="1">
      <c r="J5" s="18"/>
      <c r="K5" s="18"/>
      <c r="L5" s="155" t="s">
        <v>116</v>
      </c>
      <c r="M5" s="202"/>
      <c r="N5" s="202"/>
      <c r="O5" s="202"/>
      <c r="P5" s="202"/>
      <c r="Q5" s="202"/>
      <c r="R5" s="202"/>
      <c r="S5" s="203"/>
    </row>
    <row r="6" spans="8:30" s="17" customFormat="1" ht="34.5" customHeight="1" thickBot="1">
      <c r="H6" s="17">
        <v>0</v>
      </c>
      <c r="J6" s="22"/>
      <c r="K6" s="22"/>
      <c r="L6" s="22"/>
      <c r="M6" s="22"/>
      <c r="N6" s="22"/>
      <c r="O6" s="178"/>
      <c r="P6" s="186"/>
      <c r="Q6" s="179"/>
      <c r="R6" s="179"/>
      <c r="S6" s="179"/>
      <c r="T6" s="179"/>
      <c r="U6" s="179"/>
      <c r="V6" s="179"/>
      <c r="W6" s="179">
        <v>6</v>
      </c>
      <c r="X6" s="23"/>
      <c r="Y6" s="23"/>
      <c r="Z6" s="24"/>
      <c r="AA6" s="24"/>
      <c r="AB6" s="24"/>
      <c r="AC6" s="25"/>
      <c r="AD6" s="26"/>
    </row>
    <row r="7" spans="1:30" s="17" customFormat="1" ht="34.5" customHeight="1" thickBot="1" thickTop="1">
      <c r="A7" s="24"/>
      <c r="B7" s="24"/>
      <c r="C7" s="24"/>
      <c r="D7" s="179">
        <v>2</v>
      </c>
      <c r="E7" s="179"/>
      <c r="F7" s="179"/>
      <c r="G7" s="180"/>
      <c r="H7" s="27"/>
      <c r="I7" s="27"/>
      <c r="J7" s="22"/>
      <c r="K7" s="22">
        <v>0</v>
      </c>
      <c r="L7" s="25"/>
      <c r="M7" s="28"/>
      <c r="N7" s="151" t="s">
        <v>27</v>
      </c>
      <c r="O7" s="151"/>
      <c r="P7" s="151"/>
      <c r="Q7" s="151"/>
      <c r="R7" s="23"/>
      <c r="S7" s="23"/>
      <c r="T7" s="187">
        <v>3</v>
      </c>
      <c r="U7" s="187"/>
      <c r="V7" s="187"/>
      <c r="W7" s="188"/>
      <c r="X7" s="22"/>
      <c r="Y7" s="22"/>
      <c r="Z7" s="22"/>
      <c r="AA7" s="22">
        <v>0</v>
      </c>
      <c r="AB7" s="23"/>
      <c r="AC7" s="24"/>
      <c r="AD7" s="24"/>
    </row>
    <row r="8" spans="1:30" s="17" customFormat="1" ht="34.5" customHeight="1" thickBot="1" thickTop="1">
      <c r="A8" s="24"/>
      <c r="B8" s="22">
        <v>0</v>
      </c>
      <c r="C8" s="178">
        <v>0</v>
      </c>
      <c r="D8" s="181">
        <v>2</v>
      </c>
      <c r="E8" s="182">
        <v>0</v>
      </c>
      <c r="F8" s="151" t="s">
        <v>20</v>
      </c>
      <c r="G8" s="151"/>
      <c r="H8" s="160"/>
      <c r="I8" s="160"/>
      <c r="J8" s="184">
        <v>2</v>
      </c>
      <c r="K8" s="185"/>
      <c r="L8" s="22"/>
      <c r="M8" s="22">
        <v>1</v>
      </c>
      <c r="N8" s="24"/>
      <c r="O8" s="24"/>
      <c r="P8" s="24"/>
      <c r="Q8" s="24">
        <v>3</v>
      </c>
      <c r="R8" s="179"/>
      <c r="S8" s="180"/>
      <c r="T8" s="25"/>
      <c r="U8" s="28">
        <v>0</v>
      </c>
      <c r="V8" s="151" t="s">
        <v>28</v>
      </c>
      <c r="W8" s="151"/>
      <c r="X8" s="151"/>
      <c r="Y8" s="151"/>
      <c r="Z8" s="189">
        <v>5</v>
      </c>
      <c r="AA8" s="190"/>
      <c r="AB8" s="24"/>
      <c r="AC8" s="24">
        <v>0</v>
      </c>
      <c r="AD8" s="24"/>
    </row>
    <row r="9" spans="1:30" s="17" customFormat="1" ht="34.5" customHeight="1" thickTop="1">
      <c r="A9" s="24"/>
      <c r="B9" s="159" t="s">
        <v>29</v>
      </c>
      <c r="C9" s="151"/>
      <c r="D9" s="151"/>
      <c r="E9" s="183"/>
      <c r="F9" s="23"/>
      <c r="G9" s="23"/>
      <c r="H9" s="23"/>
      <c r="I9" s="178"/>
      <c r="J9" s="151" t="s">
        <v>17</v>
      </c>
      <c r="K9" s="151"/>
      <c r="L9" s="151"/>
      <c r="M9" s="151"/>
      <c r="N9" s="29"/>
      <c r="O9" s="23"/>
      <c r="P9" s="23"/>
      <c r="Q9" s="178"/>
      <c r="R9" s="151" t="s">
        <v>13</v>
      </c>
      <c r="S9" s="151"/>
      <c r="T9" s="160"/>
      <c r="U9" s="161"/>
      <c r="V9" s="28"/>
      <c r="W9" s="28"/>
      <c r="X9" s="28"/>
      <c r="Y9" s="178"/>
      <c r="Z9" s="151" t="s">
        <v>14</v>
      </c>
      <c r="AA9" s="151"/>
      <c r="AB9" s="160"/>
      <c r="AC9" s="161"/>
      <c r="AD9" s="28"/>
    </row>
    <row r="10" spans="1:30" s="19" customFormat="1" ht="90" customHeight="1">
      <c r="A10" s="142" t="str">
        <f>IF('第1会場'!R6=3,'第1会場'!A6,IF('第1会場'!R7=3,'第1会場'!A7,IF('第1会場'!R8=3,'第1会場'!A8,"A")))</f>
        <v>信篤FC</v>
      </c>
      <c r="B10" s="143"/>
      <c r="C10" s="47"/>
      <c r="D10" s="47"/>
      <c r="E10" s="142" t="str">
        <f>IF('第1会場'!R11=3,'第1会場'!A11,IF('第1会場'!R12=3,'第1会場'!A12,IF('第1会場'!R13=3,'第1会場'!A13,"B")))</f>
        <v>秋津SC</v>
      </c>
      <c r="F10" s="143"/>
      <c r="G10" s="47"/>
      <c r="H10" s="47"/>
      <c r="I10" s="150" t="str">
        <f>IF('第3会場'!R6=3,'第3会場'!A6,IF('第3会場'!R7=3,'第3会場'!A7,IF('第3会場'!R8=3,'第3会場'!A8,"E")))</f>
        <v>鎌ヶ谷蹴球会</v>
      </c>
      <c r="J10" s="143"/>
      <c r="K10" s="47"/>
      <c r="L10" s="47"/>
      <c r="M10" s="142" t="str">
        <f>IF('第3会場'!R11=3,'第3会場'!A11,IF('第3会場'!R12=3,'第3会場'!A12,IF('第3会場'!R13=3,'第3会場'!A13,"F")))</f>
        <v>実籾マリンスターズ</v>
      </c>
      <c r="N10" s="143"/>
      <c r="O10" s="47"/>
      <c r="P10" s="47"/>
      <c r="Q10" s="150" t="s">
        <v>112</v>
      </c>
      <c r="R10" s="143"/>
      <c r="S10" s="47"/>
      <c r="T10" s="47"/>
      <c r="U10" s="142" t="str">
        <f>IF('第2会場'!R12=3,'第2会場'!A12,IF('第2会場'!R13=3,'第2会場'!A13,IF('第2会場'!R14=3,'第2会場'!A14,"D")))</f>
        <v>大久保SC B</v>
      </c>
      <c r="V10" s="143"/>
      <c r="W10" s="47"/>
      <c r="X10" s="47"/>
      <c r="Y10" s="142" t="str">
        <f>IF('第4会場'!R6=3,'第4会場'!A6,IF('第4会場'!R7=3,'第4会場'!A7,IF('第4会場'!R8=3,'第4会場'!A8,"G")))</f>
        <v>矢切SC B</v>
      </c>
      <c r="Z10" s="143"/>
      <c r="AA10" s="47"/>
      <c r="AB10" s="47"/>
      <c r="AC10" s="142" t="str">
        <f>IF('第4会場'!R11=3,'第4会場'!A11,IF('第4会場'!R12=3,'第4会場'!A12,IF('第4会場'!R13=3,'第4会場'!A13,"H")))</f>
        <v>MSS・香澄</v>
      </c>
      <c r="AD10" s="143"/>
    </row>
    <row r="11" spans="1:30" s="17" customFormat="1" ht="34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1"/>
      <c r="U11" s="30"/>
      <c r="V11" s="30"/>
      <c r="W11" s="30"/>
      <c r="X11" s="30"/>
      <c r="Y11" s="30"/>
      <c r="Z11" s="30"/>
      <c r="AA11" s="31"/>
      <c r="AB11" s="30"/>
      <c r="AC11" s="30"/>
      <c r="AD11" s="30"/>
    </row>
    <row r="12" spans="1:30" s="17" customFormat="1" ht="34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31"/>
      <c r="U12" s="30"/>
      <c r="V12" s="30"/>
      <c r="W12" s="30"/>
      <c r="X12" s="30"/>
      <c r="Y12" s="30"/>
      <c r="Z12" s="30"/>
      <c r="AA12" s="31"/>
      <c r="AB12" s="30"/>
      <c r="AC12" s="30"/>
      <c r="AD12" s="30"/>
    </row>
    <row r="13" spans="1:30" s="17" customFormat="1" ht="34.5" customHeight="1">
      <c r="A13" s="155" t="s">
        <v>12</v>
      </c>
      <c r="B13" s="156"/>
      <c r="C13" s="156"/>
      <c r="D13" s="157"/>
      <c r="E13" s="155" t="s">
        <v>16</v>
      </c>
      <c r="F13" s="156"/>
      <c r="G13" s="156"/>
      <c r="H13" s="157"/>
      <c r="I13" s="155" t="s">
        <v>10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7"/>
      <c r="U13" s="155" t="s">
        <v>9</v>
      </c>
      <c r="V13" s="156"/>
      <c r="W13" s="156"/>
      <c r="X13" s="156"/>
      <c r="Y13" s="156"/>
      <c r="Z13" s="156"/>
      <c r="AA13" s="156"/>
      <c r="AB13" s="156"/>
      <c r="AC13" s="156"/>
      <c r="AD13" s="157"/>
    </row>
    <row r="14" spans="1:30" s="17" customFormat="1" ht="34.5" customHeight="1">
      <c r="A14" s="155" t="s">
        <v>30</v>
      </c>
      <c r="B14" s="156"/>
      <c r="C14" s="156"/>
      <c r="D14" s="157"/>
      <c r="E14" s="158">
        <v>0.375</v>
      </c>
      <c r="F14" s="156"/>
      <c r="G14" s="156"/>
      <c r="H14" s="157"/>
      <c r="I14" s="152" t="str">
        <f>A10</f>
        <v>信篤FC</v>
      </c>
      <c r="J14" s="153"/>
      <c r="K14" s="153"/>
      <c r="L14" s="153"/>
      <c r="M14" s="154"/>
      <c r="N14" s="155" t="s">
        <v>8</v>
      </c>
      <c r="O14" s="157"/>
      <c r="P14" s="152" t="str">
        <f>E10</f>
        <v>秋津SC</v>
      </c>
      <c r="Q14" s="153"/>
      <c r="R14" s="153"/>
      <c r="S14" s="153"/>
      <c r="T14" s="154"/>
      <c r="U14" s="152" t="str">
        <f>I10</f>
        <v>鎌ヶ谷蹴球会</v>
      </c>
      <c r="V14" s="153"/>
      <c r="W14" s="153"/>
      <c r="X14" s="153"/>
      <c r="Y14" s="154"/>
      <c r="Z14" s="152" t="str">
        <f>M10</f>
        <v>実籾マリンスターズ</v>
      </c>
      <c r="AA14" s="153"/>
      <c r="AB14" s="153"/>
      <c r="AC14" s="153"/>
      <c r="AD14" s="154"/>
    </row>
    <row r="15" spans="1:30" s="17" customFormat="1" ht="34.5" customHeight="1">
      <c r="A15" s="155" t="s">
        <v>17</v>
      </c>
      <c r="B15" s="156"/>
      <c r="C15" s="156"/>
      <c r="D15" s="157"/>
      <c r="E15" s="158">
        <v>0.40277777777777773</v>
      </c>
      <c r="F15" s="156"/>
      <c r="G15" s="156"/>
      <c r="H15" s="157"/>
      <c r="I15" s="152" t="str">
        <f>I10</f>
        <v>鎌ヶ谷蹴球会</v>
      </c>
      <c r="J15" s="153"/>
      <c r="K15" s="153"/>
      <c r="L15" s="153"/>
      <c r="M15" s="154"/>
      <c r="N15" s="155" t="s">
        <v>8</v>
      </c>
      <c r="O15" s="157"/>
      <c r="P15" s="152" t="str">
        <f>M10</f>
        <v>実籾マリンスターズ</v>
      </c>
      <c r="Q15" s="153"/>
      <c r="R15" s="153"/>
      <c r="S15" s="153"/>
      <c r="T15" s="154"/>
      <c r="U15" s="152" t="str">
        <f>A10</f>
        <v>信篤FC</v>
      </c>
      <c r="V15" s="153"/>
      <c r="W15" s="153"/>
      <c r="X15" s="153"/>
      <c r="Y15" s="154"/>
      <c r="Z15" s="152" t="str">
        <f>E10</f>
        <v>秋津SC</v>
      </c>
      <c r="AA15" s="153"/>
      <c r="AB15" s="153"/>
      <c r="AC15" s="153"/>
      <c r="AD15" s="154"/>
    </row>
    <row r="16" spans="1:30" s="17" customFormat="1" ht="34.5" customHeight="1">
      <c r="A16" s="155" t="s">
        <v>13</v>
      </c>
      <c r="B16" s="156"/>
      <c r="C16" s="156"/>
      <c r="D16" s="157"/>
      <c r="E16" s="158">
        <v>0.430555555555555</v>
      </c>
      <c r="F16" s="156"/>
      <c r="G16" s="156"/>
      <c r="H16" s="157"/>
      <c r="I16" s="152" t="str">
        <f>Q10</f>
        <v>バディーSC千葉　B</v>
      </c>
      <c r="J16" s="153"/>
      <c r="K16" s="153"/>
      <c r="L16" s="153"/>
      <c r="M16" s="154"/>
      <c r="N16" s="155" t="s">
        <v>8</v>
      </c>
      <c r="O16" s="157"/>
      <c r="P16" s="152" t="str">
        <f>U10</f>
        <v>大久保SC B</v>
      </c>
      <c r="Q16" s="153"/>
      <c r="R16" s="153"/>
      <c r="S16" s="153"/>
      <c r="T16" s="154"/>
      <c r="U16" s="136" t="str">
        <f>Y10</f>
        <v>矢切SC B</v>
      </c>
      <c r="V16" s="137"/>
      <c r="W16" s="137"/>
      <c r="X16" s="137"/>
      <c r="Y16" s="138"/>
      <c r="Z16" s="136" t="str">
        <f>AC10</f>
        <v>MSS・香澄</v>
      </c>
      <c r="AA16" s="137"/>
      <c r="AB16" s="137"/>
      <c r="AC16" s="137"/>
      <c r="AD16" s="138"/>
    </row>
    <row r="17" spans="1:30" s="17" customFormat="1" ht="34.5" customHeight="1">
      <c r="A17" s="155" t="s">
        <v>14</v>
      </c>
      <c r="B17" s="156"/>
      <c r="C17" s="156"/>
      <c r="D17" s="157"/>
      <c r="E17" s="158">
        <v>0.458333333333333</v>
      </c>
      <c r="F17" s="156"/>
      <c r="G17" s="156"/>
      <c r="H17" s="157"/>
      <c r="I17" s="152" t="str">
        <f>Y10</f>
        <v>矢切SC B</v>
      </c>
      <c r="J17" s="153"/>
      <c r="K17" s="153"/>
      <c r="L17" s="153"/>
      <c r="M17" s="154"/>
      <c r="N17" s="155" t="s">
        <v>8</v>
      </c>
      <c r="O17" s="157"/>
      <c r="P17" s="152" t="str">
        <f>AC10</f>
        <v>MSS・香澄</v>
      </c>
      <c r="Q17" s="153"/>
      <c r="R17" s="153"/>
      <c r="S17" s="153"/>
      <c r="T17" s="154"/>
      <c r="U17" s="152" t="str">
        <f>Q10</f>
        <v>バディーSC千葉　B</v>
      </c>
      <c r="V17" s="153"/>
      <c r="W17" s="153"/>
      <c r="X17" s="153"/>
      <c r="Y17" s="154"/>
      <c r="Z17" s="152" t="str">
        <f>U10</f>
        <v>大久保SC B</v>
      </c>
      <c r="AA17" s="153"/>
      <c r="AB17" s="153"/>
      <c r="AC17" s="153"/>
      <c r="AD17" s="154"/>
    </row>
    <row r="18" spans="1:30" s="17" customFormat="1" ht="34.5" customHeight="1">
      <c r="A18" s="155" t="s">
        <v>20</v>
      </c>
      <c r="B18" s="156"/>
      <c r="C18" s="156"/>
      <c r="D18" s="157"/>
      <c r="E18" s="158">
        <v>0.486111111111111</v>
      </c>
      <c r="F18" s="156"/>
      <c r="G18" s="156"/>
      <c r="H18" s="157"/>
      <c r="I18" s="194" t="str">
        <f>E10</f>
        <v>秋津SC</v>
      </c>
      <c r="J18" s="195"/>
      <c r="K18" s="195"/>
      <c r="L18" s="195"/>
      <c r="M18" s="196"/>
      <c r="N18" s="136" t="s">
        <v>8</v>
      </c>
      <c r="O18" s="138"/>
      <c r="P18" s="194" t="str">
        <f>I10</f>
        <v>鎌ヶ谷蹴球会</v>
      </c>
      <c r="Q18" s="195"/>
      <c r="R18" s="195"/>
      <c r="S18" s="195"/>
      <c r="T18" s="196"/>
      <c r="U18" s="194" t="str">
        <f>Q10</f>
        <v>バディーSC千葉　B</v>
      </c>
      <c r="V18" s="195"/>
      <c r="W18" s="195"/>
      <c r="X18" s="195"/>
      <c r="Y18" s="196"/>
      <c r="Z18" s="194" t="str">
        <f>Y10</f>
        <v>矢切SC B</v>
      </c>
      <c r="AA18" s="195"/>
      <c r="AB18" s="195"/>
      <c r="AC18" s="195"/>
      <c r="AD18" s="196"/>
    </row>
    <row r="19" spans="1:30" s="17" customFormat="1" ht="34.5" customHeight="1">
      <c r="A19" s="155" t="s">
        <v>28</v>
      </c>
      <c r="B19" s="156"/>
      <c r="C19" s="156"/>
      <c r="D19" s="157"/>
      <c r="E19" s="158">
        <v>0.513888888888889</v>
      </c>
      <c r="F19" s="156"/>
      <c r="G19" s="156"/>
      <c r="H19" s="157"/>
      <c r="I19" s="194" t="str">
        <f>Q10</f>
        <v>バディーSC千葉　B</v>
      </c>
      <c r="J19" s="195"/>
      <c r="K19" s="195"/>
      <c r="L19" s="195"/>
      <c r="M19" s="196"/>
      <c r="N19" s="136" t="s">
        <v>8</v>
      </c>
      <c r="O19" s="138"/>
      <c r="P19" s="194" t="str">
        <f>Y10</f>
        <v>矢切SC B</v>
      </c>
      <c r="Q19" s="195"/>
      <c r="R19" s="195"/>
      <c r="S19" s="195"/>
      <c r="T19" s="196"/>
      <c r="U19" s="194" t="str">
        <f>E10</f>
        <v>秋津SC</v>
      </c>
      <c r="V19" s="195"/>
      <c r="W19" s="195"/>
      <c r="X19" s="195"/>
      <c r="Y19" s="196"/>
      <c r="Z19" s="194" t="str">
        <f>I10</f>
        <v>鎌ヶ谷蹴球会</v>
      </c>
      <c r="AA19" s="195"/>
      <c r="AB19" s="195"/>
      <c r="AC19" s="195"/>
      <c r="AD19" s="196"/>
    </row>
    <row r="20" spans="1:30" s="17" customFormat="1" ht="34.5" customHeight="1">
      <c r="A20" s="155" t="s">
        <v>27</v>
      </c>
      <c r="B20" s="156"/>
      <c r="C20" s="156"/>
      <c r="D20" s="157"/>
      <c r="E20" s="158">
        <v>0.5555555555555556</v>
      </c>
      <c r="F20" s="156"/>
      <c r="G20" s="156"/>
      <c r="H20" s="157"/>
      <c r="I20" s="194" t="str">
        <f>E10</f>
        <v>秋津SC</v>
      </c>
      <c r="J20" s="195"/>
      <c r="K20" s="195"/>
      <c r="L20" s="195"/>
      <c r="M20" s="196"/>
      <c r="N20" s="136" t="s">
        <v>8</v>
      </c>
      <c r="O20" s="138"/>
      <c r="P20" s="194" t="str">
        <f>Q10</f>
        <v>バディーSC千葉　B</v>
      </c>
      <c r="Q20" s="195"/>
      <c r="R20" s="195"/>
      <c r="S20" s="195"/>
      <c r="T20" s="196"/>
      <c r="U20" s="194" t="str">
        <f>I10</f>
        <v>鎌ヶ谷蹴球会</v>
      </c>
      <c r="V20" s="195"/>
      <c r="W20" s="195"/>
      <c r="X20" s="195"/>
      <c r="Y20" s="196"/>
      <c r="Z20" s="194" t="str">
        <f>Y10</f>
        <v>矢切SC B</v>
      </c>
      <c r="AA20" s="195"/>
      <c r="AB20" s="195"/>
      <c r="AC20" s="195"/>
      <c r="AD20" s="196"/>
    </row>
    <row r="21" s="17" customFormat="1" ht="34.5" customHeight="1"/>
    <row r="22" s="17" customFormat="1" ht="34.5" customHeight="1"/>
    <row r="23" s="17" customFormat="1" ht="34.5" customHeight="1"/>
  </sheetData>
  <sheetProtection/>
  <mergeCells count="74">
    <mergeCell ref="L5:S5"/>
    <mergeCell ref="P20:T20"/>
    <mergeCell ref="U20:Y20"/>
    <mergeCell ref="Z20:AD20"/>
    <mergeCell ref="P18:T18"/>
    <mergeCell ref="U18:Y18"/>
    <mergeCell ref="Z18:AD18"/>
    <mergeCell ref="P19:T19"/>
    <mergeCell ref="U19:Y19"/>
    <mergeCell ref="A16:D16"/>
    <mergeCell ref="Z19:AD19"/>
    <mergeCell ref="A18:D18"/>
    <mergeCell ref="E18:H18"/>
    <mergeCell ref="I18:M18"/>
    <mergeCell ref="N18:O18"/>
    <mergeCell ref="A20:D20"/>
    <mergeCell ref="E20:H20"/>
    <mergeCell ref="I20:M20"/>
    <mergeCell ref="N20:O20"/>
    <mergeCell ref="A17:D17"/>
    <mergeCell ref="E17:H17"/>
    <mergeCell ref="I17:M17"/>
    <mergeCell ref="N17:O17"/>
    <mergeCell ref="A19:D19"/>
    <mergeCell ref="E19:H19"/>
    <mergeCell ref="I19:M19"/>
    <mergeCell ref="N19:O19"/>
    <mergeCell ref="I16:M16"/>
    <mergeCell ref="Z14:AD14"/>
    <mergeCell ref="I15:M15"/>
    <mergeCell ref="N15:O15"/>
    <mergeCell ref="P15:T15"/>
    <mergeCell ref="U15:Y15"/>
    <mergeCell ref="N14:O14"/>
    <mergeCell ref="Z16:AD16"/>
    <mergeCell ref="P17:T17"/>
    <mergeCell ref="U17:Y17"/>
    <mergeCell ref="U16:Y16"/>
    <mergeCell ref="Z17:AD17"/>
    <mergeCell ref="U10:V10"/>
    <mergeCell ref="Y10:Z10"/>
    <mergeCell ref="AC10:AD10"/>
    <mergeCell ref="I13:T13"/>
    <mergeCell ref="U13:AD13"/>
    <mergeCell ref="Z15:AD15"/>
    <mergeCell ref="P14:T14"/>
    <mergeCell ref="U14:Y14"/>
    <mergeCell ref="I14:M14"/>
    <mergeCell ref="A15:D15"/>
    <mergeCell ref="E15:H15"/>
    <mergeCell ref="M10:N10"/>
    <mergeCell ref="A13:D13"/>
    <mergeCell ref="A10:B10"/>
    <mergeCell ref="A14:D14"/>
    <mergeCell ref="E14:H14"/>
    <mergeCell ref="A1:Q1"/>
    <mergeCell ref="R1:AD1"/>
    <mergeCell ref="E10:F10"/>
    <mergeCell ref="R9:U9"/>
    <mergeCell ref="F8:I8"/>
    <mergeCell ref="V8:Y8"/>
    <mergeCell ref="Z9:AC9"/>
    <mergeCell ref="I10:J10"/>
    <mergeCell ref="A3:G3"/>
    <mergeCell ref="A4:Q4"/>
    <mergeCell ref="N7:Q7"/>
    <mergeCell ref="H3:Q3"/>
    <mergeCell ref="P16:T16"/>
    <mergeCell ref="E13:H13"/>
    <mergeCell ref="Q10:R10"/>
    <mergeCell ref="E16:H16"/>
    <mergeCell ref="N16:O16"/>
    <mergeCell ref="B9:E9"/>
    <mergeCell ref="J9:M9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masami</cp:lastModifiedBy>
  <cp:lastPrinted>2014-12-13T05:25:23Z</cp:lastPrinted>
  <dcterms:created xsi:type="dcterms:W3CDTF">2002-11-17T22:09:50Z</dcterms:created>
  <dcterms:modified xsi:type="dcterms:W3CDTF">2014-12-14T08:23:52Z</dcterms:modified>
  <cp:category/>
  <cp:version/>
  <cp:contentType/>
  <cp:contentStatus/>
</cp:coreProperties>
</file>